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8810" windowHeight="12660" activeTab="1"/>
  </bookViews>
  <sheets>
    <sheet name="Constants" sheetId="1" r:id="rId1"/>
    <sheet name="Calculations" sheetId="2" r:id="rId2"/>
  </sheets>
  <definedNames>
    <definedName name="solver_adj" localSheetId="1" hidden="1">'Calculations'!$B$32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'Calculations'!$B$37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2000</definedName>
  </definedNames>
  <calcPr fullCalcOnLoad="1"/>
</workbook>
</file>

<file path=xl/sharedStrings.xml><?xml version="1.0" encoding="utf-8"?>
<sst xmlns="http://schemas.openxmlformats.org/spreadsheetml/2006/main" count="424" uniqueCount="194">
  <si>
    <t>Bend</t>
  </si>
  <si>
    <t>Radius R =</t>
  </si>
  <si>
    <t xml:space="preserve">  dF(x)/dx =</t>
  </si>
  <si>
    <t>bend slope</t>
  </si>
  <si>
    <t>circle slope</t>
  </si>
  <si>
    <t>q1</t>
  </si>
  <si>
    <t>f1</t>
  </si>
  <si>
    <t>f3</t>
  </si>
  <si>
    <t>q2</t>
  </si>
  <si>
    <t>f2</t>
  </si>
  <si>
    <t>Circle</t>
  </si>
  <si>
    <t>t=Fn(X)</t>
  </si>
  <si>
    <t>t1</t>
  </si>
  <si>
    <t>Finished Thickness T=</t>
  </si>
  <si>
    <t>X1</t>
  </si>
  <si>
    <t>X2</t>
  </si>
  <si>
    <t>t2</t>
  </si>
  <si>
    <t xml:space="preserve">Primary to Secondary Centre spacing @ T=0 </t>
  </si>
  <si>
    <t>AH</t>
  </si>
  <si>
    <t>q3</t>
  </si>
  <si>
    <t>q4</t>
  </si>
  <si>
    <t>f4</t>
  </si>
  <si>
    <t>CB</t>
  </si>
  <si>
    <t>f5</t>
  </si>
  <si>
    <t>DC</t>
  </si>
  <si>
    <t>DJ</t>
  </si>
  <si>
    <t>DF</t>
  </si>
  <si>
    <t>FE</t>
  </si>
  <si>
    <t>FO</t>
  </si>
  <si>
    <t>Finished Corrector Diameter. L=</t>
  </si>
  <si>
    <t>F(t)</t>
  </si>
  <si>
    <t>K*(1-(X/L)^2)^2</t>
  </si>
  <si>
    <t>K*(1-2*(X/L)^2+(X/L)^4)</t>
  </si>
  <si>
    <t>Circle Fn =</t>
  </si>
  <si>
    <t>R-SQRT(R^2-X^2)</t>
  </si>
  <si>
    <t>dY(X) =</t>
  </si>
  <si>
    <t>((K*(1-(X/L)^2)^2)-(R-SQRT(R^2-X^2)))*sqrt(1-(X/R)^2)</t>
  </si>
  <si>
    <t>Finished Corrector Radius =</t>
  </si>
  <si>
    <t>Corrector manufacturing Depression C =</t>
  </si>
  <si>
    <t>d2F(x)/dx2 =</t>
  </si>
  <si>
    <t>4*K/L*((X/L)^3-(X/L))</t>
  </si>
  <si>
    <t>4*K/L^2*(3*(X/L)^2-1)</t>
  </si>
  <si>
    <t>Back Focus</t>
  </si>
  <si>
    <t>Corrector Front Surface curved = 1 else = 0</t>
  </si>
  <si>
    <t>Corrector Rear Surface curved = 1 else = 0</t>
  </si>
  <si>
    <t>degrees</t>
  </si>
  <si>
    <t xml:space="preserve">Focal Plane Radius in mm = </t>
  </si>
  <si>
    <t xml:space="preserve">Nominal Incident Ray Corrector Radius = </t>
  </si>
  <si>
    <t xml:space="preserve">Radius of Primary Mirror (AK) = </t>
  </si>
  <si>
    <t xml:space="preserve">Radius of Secondary Mirror (BJ) = </t>
  </si>
  <si>
    <t xml:space="preserve">Primary Mirror Movement per Turn of Focus = </t>
  </si>
  <si>
    <t xml:space="preserve">Rear Port to centre of secondary (EB) = </t>
  </si>
  <si>
    <t xml:space="preserve">Corrector to center of Secondary mirror (NB) = </t>
  </si>
  <si>
    <t xml:space="preserve">Aperture (effective) in mm = </t>
  </si>
  <si>
    <t xml:space="preserve">Focuser Turns from mid point = </t>
  </si>
  <si>
    <t xml:space="preserve">Nominal Incident Ray Radius + off axis ray = </t>
  </si>
  <si>
    <t xml:space="preserve">Nominal Incident Ray Radius - off axis ray = </t>
  </si>
  <si>
    <t xml:space="preserve">Corrector Aperature Diameter in mm = </t>
  </si>
  <si>
    <t xml:space="preserve">Secondary Mirror obstruction = </t>
  </si>
  <si>
    <t>Incident Ray</t>
  </si>
  <si>
    <t>LOS</t>
  </si>
  <si>
    <t>mm</t>
  </si>
  <si>
    <t>Arc Seconds</t>
  </si>
  <si>
    <t>micron</t>
  </si>
  <si>
    <r>
      <t xml:space="preserve">Refractive index of Air </t>
    </r>
    <r>
      <rPr>
        <sz val="10"/>
        <rFont val="Symbol"/>
        <family val="1"/>
      </rPr>
      <t xml:space="preserve">n1 = </t>
    </r>
  </si>
  <si>
    <r>
      <t xml:space="preserve">Refractive index of Corrector Glass </t>
    </r>
    <r>
      <rPr>
        <sz val="10"/>
        <rFont val="Symbol"/>
        <family val="1"/>
      </rPr>
      <t xml:space="preserve">n2 = </t>
    </r>
  </si>
  <si>
    <r>
      <t xml:space="preserve">Refractive index of Air in OTA </t>
    </r>
    <r>
      <rPr>
        <sz val="10"/>
        <rFont val="Symbol"/>
        <family val="1"/>
      </rPr>
      <t xml:space="preserve">n3 = </t>
    </r>
  </si>
  <si>
    <r>
      <t xml:space="preserve">turns </t>
    </r>
    <r>
      <rPr>
        <sz val="10"/>
        <rFont val="CommercialPi BT"/>
        <family val="1"/>
      </rPr>
      <t>A</t>
    </r>
    <r>
      <rPr>
        <sz val="10"/>
        <rFont val="Arial"/>
        <family val="0"/>
      </rPr>
      <t xml:space="preserve"> 17</t>
    </r>
  </si>
  <si>
    <t xml:space="preserve">Primary Mirror Flop error in Microns/cm = </t>
  </si>
  <si>
    <t xml:space="preserve">Secondary Mirror Collimation error in Microns/cm = </t>
  </si>
  <si>
    <t>Microns/cm</t>
  </si>
  <si>
    <t>Focal Length in mm =</t>
  </si>
  <si>
    <t>Back Focus in mm =</t>
  </si>
  <si>
    <r>
      <t xml:space="preserve">Focus Point Shift Off Axis in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m = </t>
    </r>
  </si>
  <si>
    <t xml:space="preserve">Line of Sight Shift Off Axis in ArcSec = </t>
  </si>
  <si>
    <t>Arc Minutes</t>
  </si>
  <si>
    <t>(BA) mm</t>
  </si>
  <si>
    <t>BF radius</t>
  </si>
  <si>
    <t>centigrade</t>
  </si>
  <si>
    <t xml:space="preserve">OTA  Temperature = </t>
  </si>
  <si>
    <t>BF</t>
  </si>
  <si>
    <t>dBF</t>
  </si>
  <si>
    <t>F length</t>
  </si>
  <si>
    <t>BF off axis</t>
  </si>
  <si>
    <t>dFL</t>
  </si>
  <si>
    <t>Spot FOV</t>
  </si>
  <si>
    <t>Spot Axis</t>
  </si>
  <si>
    <t>ratio</t>
  </si>
  <si>
    <t>switch</t>
  </si>
  <si>
    <t>Equivalent L' =</t>
  </si>
  <si>
    <t>MEADE LX200GPS 8" UHT</t>
  </si>
  <si>
    <t>design constants</t>
  </si>
  <si>
    <t>FOV</t>
  </si>
  <si>
    <t>measured</t>
  </si>
  <si>
    <t>Material removal Radius R =</t>
  </si>
  <si>
    <t>Incident Ray Radius/Corrector Radius</t>
  </si>
  <si>
    <t xml:space="preserve">Zero Refraction Ray Radius = </t>
  </si>
  <si>
    <t xml:space="preserve">Refractive Index of Corrector Glass = </t>
  </si>
  <si>
    <t xml:space="preserve">Corrector Plate off axis error distance in mm = </t>
  </si>
  <si>
    <t>User Adjustable  Parameters</t>
  </si>
  <si>
    <t>Image plane Back Focus position =</t>
  </si>
  <si>
    <t xml:space="preserve">Micro Focuser  adjustment = </t>
  </si>
  <si>
    <r>
      <t xml:space="preserve"> </t>
    </r>
    <r>
      <rPr>
        <sz val="10"/>
        <rFont val="CommercialPi BT"/>
        <family val="1"/>
      </rPr>
      <t>A</t>
    </r>
    <r>
      <rPr>
        <sz val="10"/>
        <rFont val="Arial"/>
        <family val="0"/>
      </rPr>
      <t xml:space="preserve"> 6.5 mm</t>
    </r>
  </si>
  <si>
    <t>Central Depression of Diaphragm K=</t>
  </si>
  <si>
    <t>Diaphragm Fn =</t>
  </si>
  <si>
    <t xml:space="preserve">Corrector Aperture Diameter in mm = </t>
  </si>
  <si>
    <t xml:space="preserve">calculation radial increment (X) = </t>
  </si>
  <si>
    <t>Ambient Air Temperature =</t>
  </si>
  <si>
    <t xml:space="preserve">Flux </t>
  </si>
  <si>
    <t>energy</t>
  </si>
  <si>
    <t>Normalised</t>
  </si>
  <si>
    <t>off axis</t>
  </si>
  <si>
    <t>spot Radius plus position</t>
  </si>
  <si>
    <t>max</t>
  </si>
  <si>
    <t>min</t>
  </si>
  <si>
    <t>mean</t>
  </si>
  <si>
    <t>position</t>
  </si>
  <si>
    <t>y max</t>
  </si>
  <si>
    <t>y min</t>
  </si>
  <si>
    <t>range</t>
  </si>
  <si>
    <t>V max</t>
  </si>
  <si>
    <t>V min</t>
  </si>
  <si>
    <t>energy intigeral</t>
  </si>
  <si>
    <t>center of energy</t>
  </si>
  <si>
    <t>cone offset</t>
  </si>
  <si>
    <t xml:space="preserve">Field of View at image plane = </t>
  </si>
  <si>
    <t>ArcSec/ micron</t>
  </si>
  <si>
    <t>% of peak flux</t>
  </si>
  <si>
    <t xml:space="preserve">Filter Star Energy Flux &lt; % of Peak displayed = </t>
  </si>
  <si>
    <r>
      <t xml:space="preserve">Minimum Off Axis Star Image size in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m = </t>
    </r>
  </si>
  <si>
    <t>Distance</t>
  </si>
  <si>
    <t>Diameter</t>
  </si>
  <si>
    <t>distance</t>
  </si>
  <si>
    <t>diameter</t>
  </si>
  <si>
    <t>Location</t>
  </si>
  <si>
    <t>Rear Port</t>
  </si>
  <si>
    <t>Front of Primary Baffel Tube</t>
  </si>
  <si>
    <t>Rear of Primary Baffel Tube</t>
  </si>
  <si>
    <t>Secondary Mirror</t>
  </si>
  <si>
    <t>Secondary Mirror Baffel</t>
  </si>
  <si>
    <t>Primary Mirror Sled</t>
  </si>
  <si>
    <t>Primary Mirror Diameter</t>
  </si>
  <si>
    <t>Corrector Diameter</t>
  </si>
  <si>
    <t>Accessory 2 distance infront of focal plane</t>
  </si>
  <si>
    <t>Accessory 3 distance infront of focal plane</t>
  </si>
  <si>
    <t>Accessory 4 distance infront of focal plane</t>
  </si>
  <si>
    <t>EP or Camera distance infront of focal plane</t>
  </si>
  <si>
    <t>Corrector centeral obstruction</t>
  </si>
  <si>
    <t xml:space="preserve">Secondary Mirror Diameter = </t>
  </si>
  <si>
    <t xml:space="preserve">Primary Mirror Diameter = </t>
  </si>
  <si>
    <t xml:space="preserve">Primary Mirror Centeral Obstruction = </t>
  </si>
  <si>
    <t>Accessory 1 ( filter ) distance behind rear port</t>
  </si>
  <si>
    <t>Examples</t>
  </si>
  <si>
    <t>T tube adaptor</t>
  </si>
  <si>
    <t>2"SCT to T adaptor</t>
  </si>
  <si>
    <t>Microfocuser to 2" SCT part "L"</t>
  </si>
  <si>
    <t>SCT Meade Rear Port Filter</t>
  </si>
  <si>
    <t>DSI model 1.Colour</t>
  </si>
  <si>
    <t>dynamic calculation</t>
  </si>
  <si>
    <t>defaults 8" GPS</t>
  </si>
  <si>
    <t>MEADE LX200GPS Telescope</t>
  </si>
  <si>
    <t>Central Depression of equivalent Diaphram K=</t>
  </si>
  <si>
    <t>Default Values derived from a Meade LX200GPS 8" UHT Model manufactured Sept 2005</t>
  </si>
  <si>
    <t>General design constants. These may be edited for other telescope models. Most can be measured directly by the user.</t>
  </si>
  <si>
    <t>"CAUTION" these values are used in the corrector lense shape calculation. USE EXTREEM CARE if changing them. Not easily measured!</t>
  </si>
  <si>
    <t>Incident Ray Radius/Corrector Radius =</t>
  </si>
  <si>
    <t>Finished Corrector Thickness (maximum) T=</t>
  </si>
  <si>
    <t>These values are calculated or otherwise derived from User setable constants</t>
  </si>
  <si>
    <t xml:space="preserve">Field Stops </t>
  </si>
  <si>
    <t>Equivalent Diaphram Diameter L' =</t>
  </si>
  <si>
    <t xml:space="preserve">Corrector Front Surface curved = 1 else = 0  </t>
  </si>
  <si>
    <t xml:space="preserve">Corrector Rear Surface curved = 1 else = 0  </t>
  </si>
  <si>
    <t>F stop</t>
  </si>
  <si>
    <t>Phi51 @ fov =</t>
  </si>
  <si>
    <t>BF1 @ fov =</t>
  </si>
  <si>
    <t>BF2 @ fov =</t>
  </si>
  <si>
    <t>Max BF1</t>
  </si>
  <si>
    <t>max Phi51</t>
  </si>
  <si>
    <t>min Phi52</t>
  </si>
  <si>
    <t>min BF2</t>
  </si>
  <si>
    <t>result 1</t>
  </si>
  <si>
    <t>result 2</t>
  </si>
  <si>
    <t>NONE</t>
  </si>
  <si>
    <t>% flux</t>
  </si>
  <si>
    <t>F Stop</t>
  </si>
  <si>
    <t>image flux</t>
  </si>
  <si>
    <r>
      <t xml:space="preserve">Off Axis Star position 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1 = </t>
    </r>
  </si>
  <si>
    <t xml:space="preserve">Off Axis Position at focal plane in mm  = </t>
  </si>
  <si>
    <r>
      <t xml:space="preserve">Minimum On axis Star Image size in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m = </t>
    </r>
  </si>
  <si>
    <t>Vignetting @ Dominant Field Stop, % Energy Loss =</t>
  </si>
  <si>
    <t xml:space="preserve">% </t>
  </si>
  <si>
    <t>On axis BF</t>
  </si>
  <si>
    <t>dBFref</t>
  </si>
  <si>
    <t>off axis ref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</si>
</sst>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E+00"/>
    <numFmt numFmtId="165" formatCode="0.0000"/>
    <numFmt numFmtId="166" formatCode="0.000000"/>
    <numFmt numFmtId="167" formatCode="0.00000000"/>
    <numFmt numFmtId="168" formatCode="0.000000000000"/>
    <numFmt numFmtId="169" formatCode="0.000"/>
    <numFmt numFmtId="170" formatCode="0.00000"/>
    <numFmt numFmtId="171" formatCode="0.0"/>
  </numFmts>
  <fonts count="17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sz val="10"/>
      <name val="CommercialPi BT"/>
      <family val="1"/>
    </font>
    <font>
      <sz val="9.5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33"/>
      <name val="Arial"/>
      <family val="2"/>
    </font>
    <font>
      <sz val="10"/>
      <color indexed="17"/>
      <name val="Arial"/>
      <family val="2"/>
    </font>
    <font>
      <b/>
      <sz val="9.5"/>
      <name val="Arial"/>
      <family val="0"/>
    </font>
    <font>
      <b/>
      <sz val="9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3" borderId="5" xfId="0" applyFill="1" applyBorder="1" applyAlignment="1">
      <alignment/>
    </xf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ont="1" applyFill="1" applyBorder="1" applyAlignment="1">
      <alignment horizontal="right"/>
    </xf>
    <xf numFmtId="0" fontId="0" fillId="4" borderId="9" xfId="0" applyFill="1" applyBorder="1" applyAlignment="1">
      <alignment/>
    </xf>
    <xf numFmtId="0" fontId="0" fillId="2" borderId="10" xfId="0" applyFill="1" applyBorder="1" applyAlignment="1">
      <alignment horizontal="right"/>
    </xf>
    <xf numFmtId="11" fontId="0" fillId="5" borderId="11" xfId="0" applyNumberFormat="1" applyFill="1" applyBorder="1" applyAlignment="1">
      <alignment/>
    </xf>
    <xf numFmtId="0" fontId="0" fillId="2" borderId="12" xfId="0" applyFill="1" applyBorder="1" applyAlignment="1">
      <alignment horizontal="right"/>
    </xf>
    <xf numFmtId="11" fontId="0" fillId="5" borderId="13" xfId="0" applyNumberFormat="1" applyFill="1" applyBorder="1" applyAlignment="1">
      <alignment/>
    </xf>
    <xf numFmtId="0" fontId="0" fillId="2" borderId="14" xfId="0" applyFill="1" applyBorder="1" applyAlignment="1">
      <alignment horizontal="right"/>
    </xf>
    <xf numFmtId="11" fontId="0" fillId="5" borderId="15" xfId="0" applyNumberFormat="1" applyFill="1" applyBorder="1" applyAlignment="1">
      <alignment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8" xfId="0" applyFill="1" applyBorder="1" applyAlignment="1">
      <alignment horizontal="right"/>
    </xf>
    <xf numFmtId="167" fontId="0" fillId="2" borderId="0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6" borderId="16" xfId="0" applyFill="1" applyBorder="1" applyAlignment="1">
      <alignment horizontal="right"/>
    </xf>
    <xf numFmtId="11" fontId="0" fillId="6" borderId="17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18" xfId="0" applyFill="1" applyBorder="1" applyAlignment="1">
      <alignment horizontal="right"/>
    </xf>
    <xf numFmtId="0" fontId="0" fillId="6" borderId="0" xfId="0" applyFill="1" applyBorder="1" applyAlignment="1">
      <alignment/>
    </xf>
    <xf numFmtId="0" fontId="0" fillId="6" borderId="3" xfId="0" applyFill="1" applyBorder="1" applyAlignment="1">
      <alignment/>
    </xf>
    <xf numFmtId="11" fontId="0" fillId="6" borderId="0" xfId="0" applyNumberFormat="1" applyFill="1" applyBorder="1" applyAlignment="1">
      <alignment/>
    </xf>
    <xf numFmtId="11" fontId="0" fillId="6" borderId="3" xfId="0" applyNumberFormat="1" applyFill="1" applyBorder="1" applyAlignment="1">
      <alignment/>
    </xf>
    <xf numFmtId="0" fontId="0" fillId="6" borderId="19" xfId="0" applyFill="1" applyBorder="1" applyAlignment="1">
      <alignment horizontal="right"/>
    </xf>
    <xf numFmtId="0" fontId="0" fillId="6" borderId="20" xfId="0" applyFill="1" applyBorder="1" applyAlignment="1">
      <alignment/>
    </xf>
    <xf numFmtId="0" fontId="0" fillId="6" borderId="4" xfId="0" applyFill="1" applyBorder="1" applyAlignment="1">
      <alignment/>
    </xf>
    <xf numFmtId="11" fontId="0" fillId="6" borderId="21" xfId="0" applyNumberFormat="1" applyFill="1" applyBorder="1" applyAlignment="1">
      <alignment/>
    </xf>
    <xf numFmtId="0" fontId="0" fillId="6" borderId="12" xfId="0" applyFill="1" applyBorder="1" applyAlignment="1">
      <alignment horizontal="right"/>
    </xf>
    <xf numFmtId="0" fontId="0" fillId="6" borderId="13" xfId="0" applyFill="1" applyBorder="1" applyAlignment="1">
      <alignment/>
    </xf>
    <xf numFmtId="0" fontId="0" fillId="6" borderId="22" xfId="0" applyFill="1" applyBorder="1" applyAlignment="1">
      <alignment horizontal="right"/>
    </xf>
    <xf numFmtId="0" fontId="0" fillId="6" borderId="23" xfId="0" applyFill="1" applyBorder="1" applyAlignment="1">
      <alignment/>
    </xf>
    <xf numFmtId="0" fontId="0" fillId="6" borderId="14" xfId="0" applyFill="1" applyBorder="1" applyAlignment="1">
      <alignment horizontal="right"/>
    </xf>
    <xf numFmtId="0" fontId="0" fillId="6" borderId="15" xfId="0" applyFill="1" applyBorder="1" applyAlignment="1">
      <alignment/>
    </xf>
    <xf numFmtId="2" fontId="0" fillId="3" borderId="5" xfId="0" applyNumberFormat="1" applyFill="1" applyBorder="1" applyAlignment="1">
      <alignment/>
    </xf>
    <xf numFmtId="0" fontId="0" fillId="4" borderId="24" xfId="0" applyFill="1" applyBorder="1" applyAlignment="1">
      <alignment horizontal="right"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165" fontId="0" fillId="3" borderId="5" xfId="0" applyNumberFormat="1" applyFill="1" applyBorder="1" applyAlignment="1">
      <alignment/>
    </xf>
    <xf numFmtId="0" fontId="0" fillId="0" borderId="0" xfId="0" applyAlignment="1" applyProtection="1">
      <alignment horizontal="right"/>
      <protection hidden="1"/>
    </xf>
    <xf numFmtId="0" fontId="0" fillId="5" borderId="1" xfId="0" applyFill="1" applyBorder="1" applyAlignment="1" applyProtection="1">
      <alignment horizontal="right"/>
      <protection hidden="1"/>
    </xf>
    <xf numFmtId="0" fontId="0" fillId="5" borderId="1" xfId="0" applyFill="1" applyBorder="1" applyAlignment="1" applyProtection="1">
      <alignment/>
      <protection hidden="1"/>
    </xf>
    <xf numFmtId="164" fontId="0" fillId="5" borderId="1" xfId="0" applyNumberFormat="1" applyFill="1" applyBorder="1" applyAlignment="1" applyProtection="1">
      <alignment/>
      <protection hidden="1"/>
    </xf>
    <xf numFmtId="0" fontId="2" fillId="5" borderId="1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Alignment="1" applyProtection="1">
      <alignment/>
      <protection hidden="1"/>
    </xf>
    <xf numFmtId="11" fontId="0" fillId="3" borderId="0" xfId="0" applyNumberFormat="1" applyFill="1" applyAlignment="1" applyProtection="1">
      <alignment/>
      <protection hidden="1"/>
    </xf>
    <xf numFmtId="164" fontId="0" fillId="3" borderId="0" xfId="0" applyNumberFormat="1" applyFill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7" borderId="1" xfId="0" applyFill="1" applyBorder="1" applyAlignment="1" applyProtection="1">
      <alignment/>
      <protection hidden="1"/>
    </xf>
    <xf numFmtId="164" fontId="0" fillId="7" borderId="1" xfId="0" applyNumberFormat="1" applyFill="1" applyBorder="1" applyAlignment="1" applyProtection="1">
      <alignment/>
      <protection hidden="1"/>
    </xf>
    <xf numFmtId="0" fontId="2" fillId="7" borderId="1" xfId="0" applyFont="1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164" fontId="0" fillId="6" borderId="1" xfId="0" applyNumberFormat="1" applyFill="1" applyBorder="1" applyAlignment="1" applyProtection="1">
      <alignment/>
      <protection hidden="1"/>
    </xf>
    <xf numFmtId="0" fontId="2" fillId="6" borderId="1" xfId="0" applyFont="1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164" fontId="0" fillId="0" borderId="17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2" fontId="0" fillId="0" borderId="17" xfId="0" applyNumberForma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164" fontId="0" fillId="0" borderId="28" xfId="0" applyNumberForma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64" fontId="0" fillId="0" borderId="20" xfId="0" applyNumberForma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2" borderId="29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7" borderId="1" xfId="0" applyFill="1" applyBorder="1" applyAlignment="1" applyProtection="1">
      <alignment horizontal="right"/>
      <protection hidden="1"/>
    </xf>
    <xf numFmtId="0" fontId="0" fillId="4" borderId="29" xfId="0" applyFill="1" applyBorder="1" applyAlignment="1">
      <alignment horizontal="right"/>
    </xf>
    <xf numFmtId="0" fontId="0" fillId="4" borderId="29" xfId="0" applyFill="1" applyBorder="1" applyAlignment="1">
      <alignment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/>
    </xf>
    <xf numFmtId="0" fontId="0" fillId="6" borderId="30" xfId="0" applyFill="1" applyBorder="1" applyAlignment="1">
      <alignment/>
    </xf>
    <xf numFmtId="2" fontId="0" fillId="0" borderId="0" xfId="0" applyNumberFormat="1" applyAlignment="1" applyProtection="1">
      <alignment/>
      <protection hidden="1"/>
    </xf>
    <xf numFmtId="0" fontId="0" fillId="2" borderId="30" xfId="0" applyFill="1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164" fontId="0" fillId="0" borderId="32" xfId="0" applyNumberFormat="1" applyBorder="1" applyAlignment="1" applyProtection="1">
      <alignment/>
      <protection hidden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8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164" fontId="0" fillId="0" borderId="34" xfId="0" applyNumberFormat="1" applyBorder="1" applyAlignment="1" applyProtection="1">
      <alignment/>
      <protection hidden="1"/>
    </xf>
    <xf numFmtId="0" fontId="0" fillId="0" borderId="34" xfId="0" applyBorder="1" applyAlignment="1">
      <alignment/>
    </xf>
    <xf numFmtId="0" fontId="0" fillId="0" borderId="9" xfId="0" applyBorder="1" applyAlignment="1">
      <alignment/>
    </xf>
    <xf numFmtId="0" fontId="0" fillId="0" borderId="31" xfId="0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6" borderId="35" xfId="0" applyFill="1" applyBorder="1" applyAlignment="1">
      <alignment horizontal="center"/>
    </xf>
    <xf numFmtId="0" fontId="0" fillId="6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36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37" xfId="0" applyFill="1" applyBorder="1" applyAlignment="1">
      <alignment horizontal="right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right"/>
    </xf>
    <xf numFmtId="0" fontId="0" fillId="2" borderId="40" xfId="0" applyFill="1" applyBorder="1" applyAlignment="1">
      <alignment horizontal="right"/>
    </xf>
    <xf numFmtId="0" fontId="0" fillId="2" borderId="41" xfId="0" applyFill="1" applyBorder="1" applyAlignment="1">
      <alignment horizontal="right"/>
    </xf>
    <xf numFmtId="11" fontId="0" fillId="2" borderId="42" xfId="0" applyNumberFormat="1" applyFill="1" applyBorder="1" applyAlignment="1">
      <alignment horizontal="center"/>
    </xf>
    <xf numFmtId="0" fontId="0" fillId="5" borderId="35" xfId="0" applyFill="1" applyBorder="1" applyAlignment="1" applyProtection="1">
      <alignment horizontal="center"/>
      <protection/>
    </xf>
    <xf numFmtId="0" fontId="0" fillId="5" borderId="40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41" xfId="0" applyFill="1" applyBorder="1" applyAlignment="1" applyProtection="1">
      <alignment horizontal="center"/>
      <protection/>
    </xf>
    <xf numFmtId="0" fontId="0" fillId="2" borderId="40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40" xfId="0" applyFill="1" applyBorder="1" applyAlignment="1" applyProtection="1">
      <alignment horizontal="center"/>
      <protection locked="0"/>
    </xf>
    <xf numFmtId="2" fontId="0" fillId="4" borderId="40" xfId="0" applyNumberFormat="1" applyFill="1" applyBorder="1" applyAlignment="1" applyProtection="1">
      <alignment horizontal="center"/>
      <protection locked="0"/>
    </xf>
    <xf numFmtId="2" fontId="0" fillId="4" borderId="47" xfId="0" applyNumberFormat="1" applyFill="1" applyBorder="1" applyAlignment="1" applyProtection="1">
      <alignment horizontal="center"/>
      <protection locked="0"/>
    </xf>
    <xf numFmtId="2" fontId="0" fillId="4" borderId="48" xfId="0" applyNumberFormat="1" applyFill="1" applyBorder="1" applyAlignment="1" applyProtection="1">
      <alignment horizontal="center"/>
      <protection locked="0"/>
    </xf>
    <xf numFmtId="2" fontId="0" fillId="4" borderId="49" xfId="0" applyNumberFormat="1" applyFill="1" applyBorder="1" applyAlignment="1" applyProtection="1">
      <alignment horizontal="center"/>
      <protection locked="0"/>
    </xf>
    <xf numFmtId="2" fontId="0" fillId="4" borderId="50" xfId="0" applyNumberFormat="1" applyFill="1" applyBorder="1" applyAlignment="1" applyProtection="1">
      <alignment horizontal="center"/>
      <protection locked="0"/>
    </xf>
    <xf numFmtId="2" fontId="0" fillId="4" borderId="51" xfId="0" applyNumberFormat="1" applyFill="1" applyBorder="1" applyAlignment="1" applyProtection="1">
      <alignment horizontal="center"/>
      <protection locked="0"/>
    </xf>
    <xf numFmtId="2" fontId="0" fillId="4" borderId="52" xfId="0" applyNumberFormat="1" applyFill="1" applyBorder="1" applyAlignment="1" applyProtection="1">
      <alignment horizontal="center"/>
      <protection locked="0"/>
    </xf>
    <xf numFmtId="2" fontId="0" fillId="6" borderId="53" xfId="0" applyNumberFormat="1" applyFill="1" applyBorder="1" applyAlignment="1" applyProtection="1">
      <alignment horizontal="center"/>
      <protection/>
    </xf>
    <xf numFmtId="2" fontId="0" fillId="6" borderId="50" xfId="0" applyNumberFormat="1" applyFill="1" applyBorder="1" applyAlignment="1" applyProtection="1">
      <alignment horizontal="center"/>
      <protection/>
    </xf>
    <xf numFmtId="2" fontId="0" fillId="4" borderId="35" xfId="0" applyNumberFormat="1" applyFill="1" applyBorder="1" applyAlignment="1" applyProtection="1">
      <alignment horizontal="center"/>
      <protection locked="0"/>
    </xf>
    <xf numFmtId="2" fontId="0" fillId="6" borderId="13" xfId="0" applyNumberFormat="1" applyFill="1" applyBorder="1" applyAlignment="1" applyProtection="1">
      <alignment horizontal="center"/>
      <protection/>
    </xf>
    <xf numFmtId="2" fontId="0" fillId="6" borderId="54" xfId="0" applyNumberFormat="1" applyFill="1" applyBorder="1" applyAlignment="1" applyProtection="1">
      <alignment horizontal="center"/>
      <protection/>
    </xf>
    <xf numFmtId="2" fontId="0" fillId="6" borderId="52" xfId="0" applyNumberFormat="1" applyFill="1" applyBorder="1" applyAlignment="1" applyProtection="1">
      <alignment horizontal="center"/>
      <protection/>
    </xf>
    <xf numFmtId="0" fontId="0" fillId="7" borderId="55" xfId="0" applyFill="1" applyBorder="1" applyAlignment="1" applyProtection="1">
      <alignment horizontal="center"/>
      <protection locked="0"/>
    </xf>
    <xf numFmtId="165" fontId="0" fillId="7" borderId="46" xfId="0" applyNumberFormat="1" applyFill="1" applyBorder="1" applyAlignment="1" applyProtection="1">
      <alignment horizontal="center"/>
      <protection locked="0"/>
    </xf>
    <xf numFmtId="2" fontId="0" fillId="4" borderId="41" xfId="0" applyNumberFormat="1" applyFill="1" applyBorder="1" applyAlignment="1" applyProtection="1">
      <alignment horizontal="center"/>
      <protection locked="0"/>
    </xf>
    <xf numFmtId="2" fontId="0" fillId="4" borderId="43" xfId="0" applyNumberFormat="1" applyFill="1" applyBorder="1" applyAlignment="1" applyProtection="1">
      <alignment horizontal="center"/>
      <protection locked="0"/>
    </xf>
    <xf numFmtId="171" fontId="0" fillId="4" borderId="47" xfId="0" applyNumberFormat="1" applyFill="1" applyBorder="1" applyAlignment="1" applyProtection="1">
      <alignment horizontal="center"/>
      <protection locked="0"/>
    </xf>
    <xf numFmtId="171" fontId="0" fillId="4" borderId="49" xfId="0" applyNumberFormat="1" applyFill="1" applyBorder="1" applyAlignment="1" applyProtection="1">
      <alignment horizontal="center"/>
      <protection locked="0"/>
    </xf>
    <xf numFmtId="171" fontId="0" fillId="4" borderId="51" xfId="0" applyNumberFormat="1" applyFill="1" applyBorder="1" applyAlignment="1" applyProtection="1">
      <alignment horizontal="center"/>
      <protection locked="0"/>
    </xf>
    <xf numFmtId="171" fontId="0" fillId="4" borderId="48" xfId="0" applyNumberFormat="1" applyFill="1" applyBorder="1" applyAlignment="1" applyProtection="1">
      <alignment horizontal="center"/>
      <protection locked="0"/>
    </xf>
    <xf numFmtId="171" fontId="0" fillId="4" borderId="50" xfId="0" applyNumberFormat="1" applyFill="1" applyBorder="1" applyAlignment="1" applyProtection="1">
      <alignment horizontal="center"/>
      <protection locked="0"/>
    </xf>
    <xf numFmtId="171" fontId="0" fillId="4" borderId="52" xfId="0" applyNumberFormat="1" applyFill="1" applyBorder="1" applyAlignment="1" applyProtection="1">
      <alignment horizontal="center"/>
      <protection locked="0"/>
    </xf>
    <xf numFmtId="0" fontId="15" fillId="4" borderId="56" xfId="0" applyFont="1" applyFill="1" applyBorder="1" applyAlignment="1" applyProtection="1">
      <alignment horizontal="center"/>
      <protection locked="0"/>
    </xf>
    <xf numFmtId="0" fontId="15" fillId="4" borderId="57" xfId="0" applyFont="1" applyFill="1" applyBorder="1" applyAlignment="1" applyProtection="1">
      <alignment horizontal="center"/>
      <protection locked="0"/>
    </xf>
    <xf numFmtId="2" fontId="15" fillId="4" borderId="57" xfId="0" applyNumberFormat="1" applyFont="1" applyFill="1" applyBorder="1" applyAlignment="1" applyProtection="1">
      <alignment horizontal="center"/>
      <protection locked="0"/>
    </xf>
    <xf numFmtId="170" fontId="15" fillId="4" borderId="57" xfId="0" applyNumberFormat="1" applyFont="1" applyFill="1" applyBorder="1" applyAlignment="1" applyProtection="1">
      <alignment horizontal="center"/>
      <protection locked="0"/>
    </xf>
    <xf numFmtId="169" fontId="15" fillId="4" borderId="57" xfId="0" applyNumberFormat="1" applyFont="1" applyFill="1" applyBorder="1" applyAlignment="1" applyProtection="1">
      <alignment horizontal="center"/>
      <protection locked="0"/>
    </xf>
    <xf numFmtId="169" fontId="15" fillId="4" borderId="58" xfId="0" applyNumberFormat="1" applyFont="1" applyFill="1" applyBorder="1" applyAlignment="1" applyProtection="1">
      <alignment horizontal="center"/>
      <protection locked="0"/>
    </xf>
    <xf numFmtId="2" fontId="16" fillId="7" borderId="59" xfId="0" applyNumberFormat="1" applyFont="1" applyFill="1" applyBorder="1" applyAlignment="1">
      <alignment horizontal="center"/>
    </xf>
    <xf numFmtId="169" fontId="16" fillId="7" borderId="30" xfId="0" applyNumberFormat="1" applyFont="1" applyFill="1" applyBorder="1" applyAlignment="1">
      <alignment horizontal="center"/>
    </xf>
    <xf numFmtId="165" fontId="16" fillId="7" borderId="30" xfId="0" applyNumberFormat="1" applyFont="1" applyFill="1" applyBorder="1" applyAlignment="1">
      <alignment horizontal="center"/>
    </xf>
    <xf numFmtId="2" fontId="16" fillId="7" borderId="30" xfId="0" applyNumberFormat="1" applyFont="1" applyFill="1" applyBorder="1" applyAlignment="1">
      <alignment horizontal="center"/>
    </xf>
    <xf numFmtId="1" fontId="16" fillId="7" borderId="60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" fontId="16" fillId="7" borderId="61" xfId="0" applyNumberFormat="1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165" fontId="16" fillId="7" borderId="60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11" fontId="0" fillId="0" borderId="0" xfId="0" applyNumberFormat="1" applyFill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0" fontId="0" fillId="0" borderId="0" xfId="0" applyFill="1" applyAlignment="1">
      <alignment/>
    </xf>
    <xf numFmtId="11" fontId="0" fillId="5" borderId="24" xfId="0" applyNumberFormat="1" applyFill="1" applyBorder="1" applyAlignment="1" applyProtection="1">
      <alignment horizontal="center"/>
      <protection/>
    </xf>
    <xf numFmtId="11" fontId="0" fillId="5" borderId="26" xfId="0" applyNumberFormat="1" applyFill="1" applyBorder="1" applyAlignment="1" applyProtection="1">
      <alignment horizontal="center"/>
      <protection/>
    </xf>
    <xf numFmtId="0" fontId="0" fillId="2" borderId="10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 horizontal="center"/>
      <protection/>
    </xf>
    <xf numFmtId="0" fontId="0" fillId="7" borderId="63" xfId="0" applyFill="1" applyBorder="1" applyAlignment="1">
      <alignment horizontal="center" vertical="center" wrapText="1"/>
    </xf>
    <xf numFmtId="0" fontId="0" fillId="7" borderId="64" xfId="0" applyFill="1" applyBorder="1" applyAlignment="1">
      <alignment horizontal="center" vertical="center" wrapText="1"/>
    </xf>
    <xf numFmtId="0" fontId="0" fillId="7" borderId="65" xfId="0" applyFill="1" applyBorder="1" applyAlignment="1">
      <alignment horizontal="center" vertical="center" wrapText="1"/>
    </xf>
    <xf numFmtId="0" fontId="0" fillId="7" borderId="66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67" xfId="0" applyFill="1" applyBorder="1" applyAlignment="1">
      <alignment horizontal="center" vertical="center" wrapText="1"/>
    </xf>
    <xf numFmtId="0" fontId="0" fillId="7" borderId="68" xfId="0" applyFill="1" applyBorder="1" applyAlignment="1">
      <alignment horizontal="center" vertical="center" wrapText="1"/>
    </xf>
    <xf numFmtId="0" fontId="0" fillId="7" borderId="69" xfId="0" applyFill="1" applyBorder="1" applyAlignment="1">
      <alignment horizontal="center" vertical="center" wrapText="1"/>
    </xf>
    <xf numFmtId="0" fontId="0" fillId="7" borderId="7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62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"</a:t>
            </a:r>
            <a:r>
              <a:rPr lang="en-US" cap="none" sz="8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delta Focal Length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" &amp; "</a:t>
            </a: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delta Back Focus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" 
against 
Off Axis Radius at corrector lens</a:t>
            </a:r>
          </a:p>
        </c:rich>
      </c:tx>
      <c:layout>
        <c:manualLayout>
          <c:xMode val="factor"/>
          <c:yMode val="factor"/>
          <c:x val="-0.01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99"/>
          <c:w val="0.925"/>
          <c:h val="0.81875"/>
        </c:manualLayout>
      </c:layout>
      <c:scatterChart>
        <c:scatterStyle val="smooth"/>
        <c:varyColors val="0"/>
        <c:ser>
          <c:idx val="0"/>
          <c:order val="0"/>
          <c:tx>
            <c:strRef>
              <c:f>Calculations!$AV$54</c:f>
              <c:strCache>
                <c:ptCount val="1"/>
                <c:pt idx="0">
                  <c:v>dBF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Calculations!$B$55:$B$157</c:f>
              <c:numCache/>
            </c:numRef>
          </c:xVal>
          <c:yVal>
            <c:numRef>
              <c:f>Calculations!$AV$55:$AV$157</c:f>
              <c:numCache/>
            </c:numRef>
          </c:yVal>
          <c:smooth val="1"/>
        </c:ser>
        <c:axId val="63761009"/>
        <c:axId val="36978170"/>
      </c:scatterChart>
      <c:scatterChart>
        <c:scatterStyle val="lineMarker"/>
        <c:varyColors val="0"/>
        <c:ser>
          <c:idx val="2"/>
          <c:order val="1"/>
          <c:tx>
            <c:strRef>
              <c:f>Calculations!$AZ$54</c:f>
              <c:strCache>
                <c:ptCount val="1"/>
                <c:pt idx="0">
                  <c:v>dFL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Calculations!$B$55:$B$157</c:f>
              <c:numCache/>
            </c:numRef>
          </c:xVal>
          <c:yVal>
            <c:numRef>
              <c:f>Calculations!$AZ$55:$AZ$157</c:f>
              <c:numCache/>
            </c:numRef>
          </c:yVal>
          <c:smooth val="1"/>
        </c:ser>
        <c:axId val="64368075"/>
        <c:axId val="42441764"/>
      </c:scatterChart>
      <c:valAx>
        <c:axId val="63761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radius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78170"/>
        <c:crosses val="autoZero"/>
        <c:crossBetween val="midCat"/>
        <c:dispUnits/>
      </c:valAx>
      <c:valAx>
        <c:axId val="36978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offset in mm</a:t>
                </a:r>
              </a:p>
            </c:rich>
          </c:tx>
          <c:layout>
            <c:manualLayout>
              <c:xMode val="factor"/>
              <c:yMode val="factor"/>
              <c:x val="0.1385"/>
              <c:y val="-0.0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761009"/>
        <c:crosses val="autoZero"/>
        <c:crossBetween val="midCat"/>
        <c:dispUnits/>
      </c:valAx>
      <c:valAx>
        <c:axId val="64368075"/>
        <c:scaling>
          <c:orientation val="minMax"/>
        </c:scaling>
        <c:axPos val="b"/>
        <c:delete val="1"/>
        <c:majorTickMark val="in"/>
        <c:minorTickMark val="none"/>
        <c:tickLblPos val="nextTo"/>
        <c:crossAx val="42441764"/>
        <c:crosses val="max"/>
        <c:crossBetween val="midCat"/>
        <c:dispUnits/>
      </c:valAx>
      <c:valAx>
        <c:axId val="42441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offse in mmt</a:t>
                </a:r>
              </a:p>
            </c:rich>
          </c:tx>
          <c:layout>
            <c:manualLayout>
              <c:xMode val="factor"/>
              <c:yMode val="factor"/>
              <c:x val="0.03675"/>
              <c:y val="-0.0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436807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Star Size, </a:t>
            </a:r>
            <a:r>
              <a: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Cone of Light Diameter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
against Off Axis Radius</a:t>
            </a:r>
          </a:p>
        </c:rich>
      </c:tx>
      <c:layout>
        <c:manualLayout>
          <c:xMode val="factor"/>
          <c:yMode val="factor"/>
          <c:x val="-0.195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"/>
          <c:w val="1"/>
          <c:h val="0.87725"/>
        </c:manualLayout>
      </c:layout>
      <c:scatterChart>
        <c:scatterStyle val="smooth"/>
        <c:varyColors val="0"/>
        <c:ser>
          <c:idx val="1"/>
          <c:order val="0"/>
          <c:tx>
            <c:v>OnAxis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(Calculations!$B$55:$B$105,Calculations!$B$107:$B$157)</c:f>
              <c:numCache/>
            </c:numRef>
          </c:xVal>
          <c:yVal>
            <c:numRef>
              <c:f>(Calculations!$AX$55:$AX$105,Calculations!$AX$107:$AX$157)</c:f>
              <c:numCache/>
            </c:numRef>
          </c:yVal>
          <c:smooth val="1"/>
        </c:ser>
        <c:ser>
          <c:idx val="3"/>
          <c:order val="1"/>
          <c:tx>
            <c:v>Off Axis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(Calculations!$B$266:$B$316,Calculations!$B$319:$B$369)</c:f>
              <c:numCache/>
            </c:numRef>
          </c:xVal>
          <c:yVal>
            <c:numRef>
              <c:f>(Calculations!$AX$266:$AX$316,Calculations!$AX$319:$AX$369)</c:f>
              <c:numCache/>
            </c:numRef>
          </c:yVal>
          <c:smooth val="1"/>
        </c:ser>
        <c:axId val="46431557"/>
        <c:axId val="15230830"/>
      </c:scatterChart>
      <c:scatterChart>
        <c:scatterStyle val="lineMarker"/>
        <c:varyColors val="0"/>
        <c:ser>
          <c:idx val="0"/>
          <c:order val="2"/>
          <c:tx>
            <c:strRef>
              <c:f>Calculations!$BD$265</c:f>
              <c:strCache>
                <c:ptCount val="1"/>
                <c:pt idx="0">
                  <c:v>cone offset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(Calculations!$B$266:$B$316,Calculations!$B$319:$B$369)</c:f>
              <c:numCache/>
            </c:numRef>
          </c:xVal>
          <c:yVal>
            <c:numRef>
              <c:f>(Calculations!$BD$266:$BD$316,Calculations!$BD$319:$BD$369)</c:f>
              <c:numCache/>
            </c:numRef>
          </c:yVal>
          <c:smooth val="1"/>
        </c:ser>
        <c:axId val="2859743"/>
        <c:axId val="25737688"/>
      </c:scatterChart>
      <c:valAx>
        <c:axId val="46431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radius at Corrector Lens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30830"/>
        <c:crosses val="autoZero"/>
        <c:crossBetween val="midCat"/>
        <c:dispUnits/>
      </c:valAx>
      <c:valAx>
        <c:axId val="1523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diameter of Cone in microns</a:t>
                </a:r>
              </a:p>
            </c:rich>
          </c:tx>
          <c:layout>
            <c:manualLayout>
              <c:xMode val="factor"/>
              <c:yMode val="factor"/>
              <c:x val="0.13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31557"/>
        <c:crosses val="autoZero"/>
        <c:crossBetween val="midCat"/>
        <c:dispUnits/>
      </c:valAx>
      <c:valAx>
        <c:axId val="2859743"/>
        <c:scaling>
          <c:orientation val="minMax"/>
        </c:scaling>
        <c:axPos val="b"/>
        <c:delete val="1"/>
        <c:majorTickMark val="in"/>
        <c:minorTickMark val="none"/>
        <c:tickLblPos val="nextTo"/>
        <c:crossAx val="25737688"/>
        <c:crosses val="max"/>
        <c:crossBetween val="midCat"/>
        <c:dispUnits/>
      </c:valAx>
      <c:valAx>
        <c:axId val="25737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Cone Off axis in microns at image plane</a:t>
                </a:r>
              </a:p>
            </c:rich>
          </c:tx>
          <c:layout>
            <c:manualLayout>
              <c:xMode val="factor"/>
              <c:yMode val="factor"/>
              <c:x val="0.04275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5974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675"/>
          <c:y val="0.00475"/>
          <c:w val="0.3525"/>
          <c:h val="0.10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"</a:t>
            </a: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Back Focus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" across "Field  of View"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55"/>
          <c:w val="0.93375"/>
          <c:h val="0.83525"/>
        </c:manualLayout>
      </c:layout>
      <c:scatterChart>
        <c:scatterStyle val="smooth"/>
        <c:varyColors val="0"/>
        <c:ser>
          <c:idx val="0"/>
          <c:order val="0"/>
          <c:tx>
            <c:strRef>
              <c:f>Calculations!$AV$160</c:f>
              <c:strCache>
                <c:ptCount val="1"/>
                <c:pt idx="0">
                  <c:v>dBF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Calculations!$AY$161:$AY$261</c:f>
              <c:numCache/>
            </c:numRef>
          </c:xVal>
          <c:yVal>
            <c:numRef>
              <c:f>Calculations!$AV$161:$AV$261</c:f>
              <c:numCache/>
            </c:numRef>
          </c:yVal>
          <c:smooth val="1"/>
        </c:ser>
        <c:axId val="30312601"/>
        <c:axId val="4377954"/>
      </c:scatterChart>
      <c:valAx>
        <c:axId val="3031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ArcSec</a:t>
                </a:r>
              </a:p>
            </c:rich>
          </c:tx>
          <c:layout>
            <c:manualLayout>
              <c:xMode val="factor"/>
              <c:yMode val="factor"/>
              <c:x val="0.2385"/>
              <c:y val="0.0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7954"/>
        <c:crosses val="autoZero"/>
        <c:crossBetween val="midCat"/>
        <c:dispUnits/>
      </c:valAx>
      <c:valAx>
        <c:axId val="437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mm offset from back focus plane</a:t>
                </a:r>
              </a:p>
            </c:rich>
          </c:tx>
          <c:layout>
            <c:manualLayout>
              <c:xMode val="factor"/>
              <c:yMode val="factor"/>
              <c:x val="0.14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312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Off Axis Star
Cone of light Energy Section around centeroid of energy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"/>
          <c:w val="0.94075"/>
          <c:h val="0.866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Calculations!$B$488:$BB$488</c:f>
              <c:numCache/>
            </c:numRef>
          </c:xVal>
          <c:yVal>
            <c:numRef>
              <c:f>Calculations!$B$480:$BB$480</c:f>
              <c:numCache/>
            </c:numRef>
          </c:yVal>
          <c:smooth val="1"/>
        </c:ser>
        <c:axId val="39401587"/>
        <c:axId val="19069964"/>
      </c:scatterChart>
      <c:valAx>
        <c:axId val="39401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Radius from center of energy in microns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69964"/>
        <c:crosses val="autoZero"/>
        <c:crossBetween val="midCat"/>
        <c:dispUnits/>
      </c:valAx>
      <c:valAx>
        <c:axId val="1906996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Normalised Log Energy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9401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57150</xdr:rowOff>
    </xdr:from>
    <xdr:to>
      <xdr:col>10</xdr:col>
      <xdr:colOff>1009650</xdr:colOff>
      <xdr:row>25</xdr:row>
      <xdr:rowOff>95250</xdr:rowOff>
    </xdr:to>
    <xdr:graphicFrame>
      <xdr:nvGraphicFramePr>
        <xdr:cNvPr id="1" name="Chart 4"/>
        <xdr:cNvGraphicFramePr/>
      </xdr:nvGraphicFramePr>
      <xdr:xfrm>
        <a:off x="7820025" y="57150"/>
        <a:ext cx="41529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809625</xdr:colOff>
      <xdr:row>0</xdr:row>
      <xdr:rowOff>19050</xdr:rowOff>
    </xdr:from>
    <xdr:to>
      <xdr:col>6</xdr:col>
      <xdr:colOff>628650</xdr:colOff>
      <xdr:row>25</xdr:row>
      <xdr:rowOff>0</xdr:rowOff>
    </xdr:to>
    <xdr:graphicFrame>
      <xdr:nvGraphicFramePr>
        <xdr:cNvPr id="2" name="Chart 5"/>
        <xdr:cNvGraphicFramePr/>
      </xdr:nvGraphicFramePr>
      <xdr:xfrm>
        <a:off x="3819525" y="19050"/>
        <a:ext cx="40576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809625</xdr:colOff>
      <xdr:row>24</xdr:row>
      <xdr:rowOff>161925</xdr:rowOff>
    </xdr:to>
    <xdr:graphicFrame>
      <xdr:nvGraphicFramePr>
        <xdr:cNvPr id="3" name="Chart 6"/>
        <xdr:cNvGraphicFramePr/>
      </xdr:nvGraphicFramePr>
      <xdr:xfrm>
        <a:off x="0" y="0"/>
        <a:ext cx="381952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171450</xdr:rowOff>
    </xdr:from>
    <xdr:to>
      <xdr:col>62</xdr:col>
      <xdr:colOff>0</xdr:colOff>
      <xdr:row>490</xdr:row>
      <xdr:rowOff>0</xdr:rowOff>
    </xdr:to>
    <xdr:sp>
      <xdr:nvSpPr>
        <xdr:cNvPr id="4" name="TextBox 59"/>
        <xdr:cNvSpPr txBox="1">
          <a:spLocks noChangeArrowheads="1"/>
        </xdr:cNvSpPr>
      </xdr:nvSpPr>
      <xdr:spPr>
        <a:xfrm>
          <a:off x="0" y="7667625"/>
          <a:ext cx="52387500" cy="7222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Please Note:  Copywriter, Conrad Maloney, CRCM Networks, 2007. all rights reserved  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Revision 2.31 -  14 November 2007
This will be the last MAJOR update of the Telescope Simulator in the Microsoft XL format. 
A Windows Application is being developed and further information will be released when it is available.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Minor version changes will be applied to correct errors &amp; inconsistancies
In version 2.31 corrections have been made to the Radius of Focal plane calculation.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New in this version 2.30: Better Star energy profile, Serious graph error corrected
Field Stop Vegination for all Light Path stops as well as a User settable Position &amp; Diameter. Field stops are input on the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CONSTANTS PAGE use Tab below.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While in pre-release form, all calculations have been hidden. The Spread Sheet is LOCKED but NO PASSWORD is used.
The sheet is only locked to prevent overtyping of the equations.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"Micro Focuser  adjustment"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adds the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set value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 the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"Image plane Back Focus position"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adjusting in &amp; out of "Focus". Even if the calculated "Back Focus" is input
If the user variable "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Image plane Back Focus Position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" is set to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"0.000"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it is presumed that the Image Plane is at the CALCULATED  "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Back Focus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" position
otherwise the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entered value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used and out of focus stars are calculated.
"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OTA Temperature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", applies to all mechanical and optical structures within the OTA, including the Air. 
"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Primary Mirror Flop error in Microns/cm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", should be entered as the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movement of the Mirror Sled in microns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divided by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the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length of the Sled in centimeters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 typical value would be 2.5 microns / cm for Primary Mirror Flop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"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Secondary Mirror Collimation error in Microns/cm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", should be entered as the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movement of the collimation jacking screw in microns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divided by the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distance between the Jacking Screws in centimeters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 typical value would be 200 microns / cm / turn of collimation screw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"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Corrector Plate off axis error distance in mm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", should be entered as the radial offset of the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TRUE Corrector axis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from the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axis of the OTA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Typical assembly errors can give 1 mm offset.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Comments, Questions &amp; Feedback,  should be sent, by email, to conrad@crcm.net
</a:t>
          </a:r>
        </a:p>
      </xdr:txBody>
    </xdr:sp>
    <xdr:clientData/>
  </xdr:twoCellAnchor>
  <xdr:twoCellAnchor>
    <xdr:from>
      <xdr:col>3</xdr:col>
      <xdr:colOff>28575</xdr:colOff>
      <xdr:row>25</xdr:row>
      <xdr:rowOff>9525</xdr:rowOff>
    </xdr:from>
    <xdr:to>
      <xdr:col>10</xdr:col>
      <xdr:colOff>790575</xdr:colOff>
      <xdr:row>46</xdr:row>
      <xdr:rowOff>9525</xdr:rowOff>
    </xdr:to>
    <xdr:graphicFrame>
      <xdr:nvGraphicFramePr>
        <xdr:cNvPr id="5" name="Chart 61"/>
        <xdr:cNvGraphicFramePr/>
      </xdr:nvGraphicFramePr>
      <xdr:xfrm>
        <a:off x="4905375" y="4095750"/>
        <a:ext cx="684847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D43" sqref="D43"/>
    </sheetView>
  </sheetViews>
  <sheetFormatPr defaultColWidth="9.140625" defaultRowHeight="12.75"/>
  <cols>
    <col min="1" max="1" width="5.421875" style="0" customWidth="1"/>
    <col min="2" max="2" width="42.28125" style="0" customWidth="1"/>
    <col min="3" max="3" width="18.00390625" style="0" customWidth="1"/>
    <col min="6" max="6" width="15.00390625" style="0" customWidth="1"/>
  </cols>
  <sheetData>
    <row r="1" spans="2:6" ht="14.25" thickBot="1" thickTop="1">
      <c r="B1" s="118" t="s">
        <v>160</v>
      </c>
      <c r="C1" s="119" t="s">
        <v>91</v>
      </c>
      <c r="D1" s="38" t="s">
        <v>93</v>
      </c>
      <c r="F1" s="123" t="s">
        <v>159</v>
      </c>
    </row>
    <row r="2" spans="2:12" ht="13.5" thickTop="1">
      <c r="B2" s="39" t="s">
        <v>161</v>
      </c>
      <c r="C2" s="131">
        <f>(5.57021895856826)*2/($C$3+$C$4)</f>
        <v>11.14043791713652</v>
      </c>
      <c r="D2" s="40" t="s">
        <v>61</v>
      </c>
      <c r="F2" s="128">
        <v>11.140437917136525</v>
      </c>
      <c r="H2" s="193" t="s">
        <v>164</v>
      </c>
      <c r="I2" s="194"/>
      <c r="J2" s="194"/>
      <c r="K2" s="194"/>
      <c r="L2" s="195"/>
    </row>
    <row r="3" spans="2:12" ht="12.75">
      <c r="B3" s="39" t="s">
        <v>170</v>
      </c>
      <c r="C3" s="132">
        <v>0</v>
      </c>
      <c r="D3" s="40" t="s">
        <v>88</v>
      </c>
      <c r="F3" s="128">
        <v>0</v>
      </c>
      <c r="H3" s="196"/>
      <c r="I3" s="197"/>
      <c r="J3" s="197"/>
      <c r="K3" s="197"/>
      <c r="L3" s="198"/>
    </row>
    <row r="4" spans="2:12" ht="13.5" thickBot="1">
      <c r="B4" s="39" t="s">
        <v>171</v>
      </c>
      <c r="C4" s="133">
        <v>1</v>
      </c>
      <c r="D4" s="40" t="s">
        <v>88</v>
      </c>
      <c r="F4" s="128">
        <v>1</v>
      </c>
      <c r="H4" s="196"/>
      <c r="I4" s="197"/>
      <c r="J4" s="197"/>
      <c r="K4" s="197"/>
      <c r="L4" s="198"/>
    </row>
    <row r="5" spans="2:12" ht="14.25" thickBot="1" thickTop="1">
      <c r="B5" s="39" t="s">
        <v>94</v>
      </c>
      <c r="C5" s="134">
        <f>-(POWER(C7,4)/C2/4/($C$8*$C$9*$C$8*$C$9-C7*C7))</f>
        <v>3126.9479689447007</v>
      </c>
      <c r="D5" s="40" t="s">
        <v>61</v>
      </c>
      <c r="F5" s="128">
        <v>3126.9479689446994</v>
      </c>
      <c r="H5" s="199"/>
      <c r="I5" s="200"/>
      <c r="J5" s="200"/>
      <c r="K5" s="200"/>
      <c r="L5" s="201"/>
    </row>
    <row r="6" spans="2:6" ht="13.5" thickTop="1">
      <c r="B6" s="39" t="s">
        <v>38</v>
      </c>
      <c r="C6" s="134">
        <f>$C$2-$C$2*POWER(1-POWER($C$9/$C$7,2),2)</f>
        <v>1.7793755006537513</v>
      </c>
      <c r="D6" s="40" t="s">
        <v>61</v>
      </c>
      <c r="F6" s="128">
        <v>1.7793755006537513</v>
      </c>
    </row>
    <row r="7" spans="2:6" ht="13.5" thickBot="1">
      <c r="B7" s="39" t="s">
        <v>169</v>
      </c>
      <c r="C7" s="134">
        <f>C10*SQRT(3)</f>
        <v>366.9869251076937</v>
      </c>
      <c r="D7" s="40" t="s">
        <v>61</v>
      </c>
      <c r="F7" s="128">
        <v>366.9869251076937</v>
      </c>
    </row>
    <row r="8" spans="2:12" ht="13.5" thickTop="1">
      <c r="B8" s="39" t="s">
        <v>165</v>
      </c>
      <c r="C8" s="134">
        <f>C11/C9</f>
        <v>0.6336888804983953</v>
      </c>
      <c r="D8" s="40" t="s">
        <v>87</v>
      </c>
      <c r="F8" s="128">
        <v>0.6336888804983953</v>
      </c>
      <c r="H8" s="202" t="s">
        <v>163</v>
      </c>
      <c r="I8" s="203"/>
      <c r="J8" s="203"/>
      <c r="K8" s="203"/>
      <c r="L8" s="204"/>
    </row>
    <row r="9" spans="2:12" ht="13.5" thickBot="1">
      <c r="B9" s="39" t="s">
        <v>37</v>
      </c>
      <c r="C9" s="134">
        <f>C10/2</f>
        <v>105.94</v>
      </c>
      <c r="D9" s="40" t="s">
        <v>61</v>
      </c>
      <c r="F9" s="128">
        <v>105.94</v>
      </c>
      <c r="H9" s="205"/>
      <c r="I9" s="206"/>
      <c r="J9" s="206"/>
      <c r="K9" s="206"/>
      <c r="L9" s="207"/>
    </row>
    <row r="10" spans="2:12" ht="14.25" thickBot="1" thickTop="1">
      <c r="B10" s="39" t="s">
        <v>29</v>
      </c>
      <c r="C10" s="135">
        <v>211.88</v>
      </c>
      <c r="D10" s="40" t="s">
        <v>61</v>
      </c>
      <c r="F10" s="128">
        <v>211.88</v>
      </c>
      <c r="H10" s="205"/>
      <c r="I10" s="206"/>
      <c r="J10" s="206"/>
      <c r="K10" s="206"/>
      <c r="L10" s="207"/>
    </row>
    <row r="11" spans="2:12" ht="14.25" thickBot="1" thickTop="1">
      <c r="B11" s="39" t="s">
        <v>96</v>
      </c>
      <c r="C11" s="150">
        <v>67.133</v>
      </c>
      <c r="D11" s="40" t="s">
        <v>61</v>
      </c>
      <c r="F11" s="128">
        <v>67.133</v>
      </c>
      <c r="H11" s="208"/>
      <c r="I11" s="209"/>
      <c r="J11" s="209"/>
      <c r="K11" s="209"/>
      <c r="L11" s="210"/>
    </row>
    <row r="12" spans="2:6" ht="14.25" thickBot="1" thickTop="1">
      <c r="B12" s="39" t="s">
        <v>97</v>
      </c>
      <c r="C12" s="151">
        <v>1.5168</v>
      </c>
      <c r="D12" s="40" t="s">
        <v>87</v>
      </c>
      <c r="F12" s="128">
        <v>1.5168</v>
      </c>
    </row>
    <row r="13" spans="2:6" ht="14.25" thickBot="1" thickTop="1">
      <c r="B13" s="41" t="s">
        <v>166</v>
      </c>
      <c r="C13" s="153">
        <v>6.2</v>
      </c>
      <c r="D13" s="42" t="s">
        <v>61</v>
      </c>
      <c r="F13" s="129">
        <v>6.2</v>
      </c>
    </row>
    <row r="14" spans="2:12" ht="13.5" thickTop="1">
      <c r="B14" s="39" t="s">
        <v>48</v>
      </c>
      <c r="C14" s="137">
        <v>823</v>
      </c>
      <c r="D14" s="40" t="s">
        <v>61</v>
      </c>
      <c r="F14" s="128">
        <v>823</v>
      </c>
      <c r="H14" s="211" t="s">
        <v>162</v>
      </c>
      <c r="I14" s="212"/>
      <c r="J14" s="212"/>
      <c r="K14" s="212"/>
      <c r="L14" s="213"/>
    </row>
    <row r="15" spans="2:12" ht="12.75">
      <c r="B15" s="39" t="s">
        <v>149</v>
      </c>
      <c r="C15" s="137">
        <v>209.5</v>
      </c>
      <c r="D15" s="40" t="s">
        <v>61</v>
      </c>
      <c r="F15" s="128">
        <v>209.5</v>
      </c>
      <c r="H15" s="214"/>
      <c r="I15" s="215"/>
      <c r="J15" s="215"/>
      <c r="K15" s="215"/>
      <c r="L15" s="216"/>
    </row>
    <row r="16" spans="2:12" ht="12.75">
      <c r="B16" s="39" t="s">
        <v>150</v>
      </c>
      <c r="C16" s="137">
        <v>72.7</v>
      </c>
      <c r="D16" s="40" t="s">
        <v>61</v>
      </c>
      <c r="F16" s="128">
        <v>72.7</v>
      </c>
      <c r="H16" s="214"/>
      <c r="I16" s="215"/>
      <c r="J16" s="215"/>
      <c r="K16" s="215"/>
      <c r="L16" s="216"/>
    </row>
    <row r="17" spans="2:12" ht="13.5" thickBot="1">
      <c r="B17" s="39" t="s">
        <v>49</v>
      </c>
      <c r="C17" s="137">
        <v>270.54631997118616</v>
      </c>
      <c r="D17" s="40" t="s">
        <v>61</v>
      </c>
      <c r="F17" s="128">
        <v>270.54631997118616</v>
      </c>
      <c r="H17" s="217"/>
      <c r="I17" s="218"/>
      <c r="J17" s="218"/>
      <c r="K17" s="218"/>
      <c r="L17" s="219"/>
    </row>
    <row r="18" spans="2:6" ht="13.5" thickTop="1">
      <c r="B18" s="39" t="s">
        <v>148</v>
      </c>
      <c r="C18" s="137">
        <v>60</v>
      </c>
      <c r="D18" s="40" t="s">
        <v>61</v>
      </c>
      <c r="F18" s="128">
        <v>60</v>
      </c>
    </row>
    <row r="19" spans="2:6" ht="13.5" thickBot="1">
      <c r="B19" s="39" t="s">
        <v>58</v>
      </c>
      <c r="C19" s="137">
        <v>77</v>
      </c>
      <c r="D19" s="40" t="s">
        <v>61</v>
      </c>
      <c r="F19" s="128">
        <v>77</v>
      </c>
    </row>
    <row r="20" spans="2:12" ht="13.5" thickTop="1">
      <c r="B20" s="39" t="s">
        <v>50</v>
      </c>
      <c r="C20" s="136">
        <v>0.9071428571428571</v>
      </c>
      <c r="D20" s="40" t="s">
        <v>61</v>
      </c>
      <c r="F20" s="128">
        <v>0.9071428571428571</v>
      </c>
      <c r="H20" s="220" t="s">
        <v>167</v>
      </c>
      <c r="I20" s="221"/>
      <c r="J20" s="221"/>
      <c r="K20" s="221"/>
      <c r="L20" s="222"/>
    </row>
    <row r="21" spans="2:12" ht="12.75">
      <c r="B21" s="39" t="s">
        <v>17</v>
      </c>
      <c r="C21" s="137">
        <v>254.2136800288138</v>
      </c>
      <c r="D21" s="40" t="s">
        <v>61</v>
      </c>
      <c r="F21" s="128">
        <v>254.2136800288138</v>
      </c>
      <c r="H21" s="223"/>
      <c r="I21" s="224"/>
      <c r="J21" s="224"/>
      <c r="K21" s="224"/>
      <c r="L21" s="225"/>
    </row>
    <row r="22" spans="2:12" ht="12.75">
      <c r="B22" s="39" t="s">
        <v>51</v>
      </c>
      <c r="C22" s="137">
        <v>667.0163199711862</v>
      </c>
      <c r="D22" s="40" t="s">
        <v>61</v>
      </c>
      <c r="F22" s="128">
        <v>667.0163199711862</v>
      </c>
      <c r="H22" s="223"/>
      <c r="I22" s="224"/>
      <c r="J22" s="224"/>
      <c r="K22" s="224"/>
      <c r="L22" s="225"/>
    </row>
    <row r="23" spans="2:12" ht="13.5" thickBot="1">
      <c r="B23" s="39" t="s">
        <v>52</v>
      </c>
      <c r="C23" s="137">
        <v>263.9763199711862</v>
      </c>
      <c r="D23" s="40" t="s">
        <v>61</v>
      </c>
      <c r="F23" s="128">
        <v>263.9763199711862</v>
      </c>
      <c r="H23" s="226"/>
      <c r="I23" s="227"/>
      <c r="J23" s="227"/>
      <c r="K23" s="227"/>
      <c r="L23" s="228"/>
    </row>
    <row r="24" spans="2:6" ht="13.5" thickTop="1">
      <c r="B24" s="39" t="s">
        <v>57</v>
      </c>
      <c r="C24" s="137">
        <v>204.9</v>
      </c>
      <c r="D24" s="40" t="s">
        <v>61</v>
      </c>
      <c r="F24" s="128">
        <v>204.9</v>
      </c>
    </row>
    <row r="25" spans="2:6" ht="13.5" thickBot="1">
      <c r="B25" s="43" t="s">
        <v>53</v>
      </c>
      <c r="C25" s="152">
        <v>203.2</v>
      </c>
      <c r="D25" s="44" t="s">
        <v>61</v>
      </c>
      <c r="F25" s="130">
        <v>203.2</v>
      </c>
    </row>
    <row r="26" ht="14.25" thickBot="1" thickTop="1"/>
    <row r="27" spans="2:10" ht="14.25" thickBot="1" thickTop="1">
      <c r="B27" s="187" t="s">
        <v>168</v>
      </c>
      <c r="C27" s="188"/>
      <c r="D27" s="189"/>
      <c r="F27" s="185" t="s">
        <v>159</v>
      </c>
      <c r="G27" s="186"/>
      <c r="H27" s="111"/>
      <c r="I27" s="111"/>
      <c r="J27" s="111"/>
    </row>
    <row r="28" spans="2:10" ht="14.25" thickBot="1" thickTop="1">
      <c r="B28" s="109" t="s">
        <v>134</v>
      </c>
      <c r="C28" s="109" t="s">
        <v>130</v>
      </c>
      <c r="D28" s="109" t="s">
        <v>131</v>
      </c>
      <c r="F28" s="124" t="s">
        <v>132</v>
      </c>
      <c r="G28" s="124" t="s">
        <v>133</v>
      </c>
      <c r="H28" s="111"/>
      <c r="I28" s="111"/>
      <c r="J28" s="111"/>
    </row>
    <row r="29" spans="1:10" ht="13.5" thickTop="1">
      <c r="A29" s="176">
        <v>14</v>
      </c>
      <c r="B29" s="39" t="s">
        <v>135</v>
      </c>
      <c r="C29" s="138">
        <v>0</v>
      </c>
      <c r="D29" s="139">
        <v>38.4</v>
      </c>
      <c r="E29" s="110" t="s">
        <v>61</v>
      </c>
      <c r="F29" s="125">
        <v>0</v>
      </c>
      <c r="G29" s="125">
        <v>38.4</v>
      </c>
      <c r="H29" s="111"/>
      <c r="I29" s="111"/>
      <c r="J29" s="111"/>
    </row>
    <row r="30" spans="1:10" ht="12.75">
      <c r="A30" s="177">
        <v>13</v>
      </c>
      <c r="B30" s="39" t="s">
        <v>137</v>
      </c>
      <c r="C30" s="140">
        <v>14.2</v>
      </c>
      <c r="D30" s="141">
        <v>38.4</v>
      </c>
      <c r="E30" s="110" t="s">
        <v>61</v>
      </c>
      <c r="F30" s="125">
        <v>14.2</v>
      </c>
      <c r="G30" s="125">
        <v>38.4</v>
      </c>
      <c r="H30" s="111"/>
      <c r="I30" s="111"/>
      <c r="J30" s="111"/>
    </row>
    <row r="31" spans="1:10" ht="13.5" thickBot="1">
      <c r="A31" s="177">
        <v>12</v>
      </c>
      <c r="B31" s="39" t="s">
        <v>136</v>
      </c>
      <c r="C31" s="142">
        <v>210.25</v>
      </c>
      <c r="D31" s="143">
        <v>37</v>
      </c>
      <c r="E31" s="110" t="s">
        <v>61</v>
      </c>
      <c r="F31" s="125">
        <v>210.25</v>
      </c>
      <c r="G31" s="125">
        <v>37</v>
      </c>
      <c r="H31" s="111"/>
      <c r="I31" s="111"/>
      <c r="J31" s="111"/>
    </row>
    <row r="32" spans="1:10" ht="14.25" thickBot="1" thickTop="1">
      <c r="A32" s="177">
        <v>11</v>
      </c>
      <c r="B32" s="39" t="s">
        <v>138</v>
      </c>
      <c r="C32" s="144">
        <f>C22-C17</f>
        <v>396.4700000000001</v>
      </c>
      <c r="D32" s="145">
        <f>C18</f>
        <v>60</v>
      </c>
      <c r="E32" s="110" t="s">
        <v>61</v>
      </c>
      <c r="F32" s="125"/>
      <c r="G32" s="125"/>
      <c r="H32" s="111"/>
      <c r="I32" s="111"/>
      <c r="J32" s="111"/>
    </row>
    <row r="33" spans="1:10" ht="14.25" thickBot="1" thickTop="1">
      <c r="A33" s="177">
        <v>10</v>
      </c>
      <c r="B33" s="39" t="s">
        <v>139</v>
      </c>
      <c r="C33" s="146">
        <v>368.5</v>
      </c>
      <c r="D33" s="147">
        <f>C19</f>
        <v>77</v>
      </c>
      <c r="E33" s="110" t="s">
        <v>61</v>
      </c>
      <c r="F33" s="125">
        <v>368.5</v>
      </c>
      <c r="G33" s="125"/>
      <c r="H33" s="111"/>
      <c r="I33" s="111"/>
      <c r="J33" s="111"/>
    </row>
    <row r="34" spans="1:10" ht="13.5" thickTop="1">
      <c r="A34" s="177">
        <v>9</v>
      </c>
      <c r="B34" s="39" t="s">
        <v>140</v>
      </c>
      <c r="C34" s="144" t="s">
        <v>158</v>
      </c>
      <c r="D34" s="145">
        <f>C16</f>
        <v>72.7</v>
      </c>
      <c r="E34" s="110" t="s">
        <v>61</v>
      </c>
      <c r="F34" s="125"/>
      <c r="G34" s="125"/>
      <c r="H34" s="111"/>
      <c r="I34" s="111"/>
      <c r="J34" s="111"/>
    </row>
    <row r="35" spans="1:10" ht="12.75">
      <c r="A35" s="177">
        <v>8</v>
      </c>
      <c r="B35" s="39" t="s">
        <v>141</v>
      </c>
      <c r="C35" s="144" t="s">
        <v>158</v>
      </c>
      <c r="D35" s="145">
        <f>C15</f>
        <v>209.5</v>
      </c>
      <c r="E35" s="110" t="s">
        <v>61</v>
      </c>
      <c r="F35" s="125"/>
      <c r="G35" s="125"/>
      <c r="H35" s="111"/>
      <c r="I35" s="111"/>
      <c r="J35" s="111"/>
    </row>
    <row r="36" spans="1:10" ht="13.5" thickBot="1">
      <c r="A36" s="177">
        <v>7</v>
      </c>
      <c r="B36" s="39" t="s">
        <v>142</v>
      </c>
      <c r="C36" s="144">
        <f>C22-C23</f>
        <v>403.0400000000001</v>
      </c>
      <c r="D36" s="145">
        <f>C24</f>
        <v>204.9</v>
      </c>
      <c r="E36" s="110" t="s">
        <v>61</v>
      </c>
      <c r="F36" s="125"/>
      <c r="G36" s="125"/>
      <c r="H36" s="111"/>
      <c r="I36" s="111"/>
      <c r="J36" s="111"/>
    </row>
    <row r="37" spans="1:10" ht="14.25" thickBot="1" thickTop="1">
      <c r="A37" s="177">
        <v>6</v>
      </c>
      <c r="B37" s="39" t="s">
        <v>147</v>
      </c>
      <c r="C37" s="148">
        <f>C36</f>
        <v>403.0400000000001</v>
      </c>
      <c r="D37" s="149">
        <f>C19</f>
        <v>77</v>
      </c>
      <c r="E37" s="110" t="s">
        <v>61</v>
      </c>
      <c r="F37" s="125"/>
      <c r="G37" s="125"/>
      <c r="H37" s="190" t="s">
        <v>152</v>
      </c>
      <c r="I37" s="191"/>
      <c r="J37" s="192"/>
    </row>
    <row r="38" spans="1:10" ht="13.5" thickTop="1">
      <c r="A38" s="177">
        <v>5</v>
      </c>
      <c r="B38" s="120" t="s">
        <v>151</v>
      </c>
      <c r="C38" s="154">
        <v>12.58</v>
      </c>
      <c r="D38" s="157">
        <v>36</v>
      </c>
      <c r="E38" s="110" t="s">
        <v>61</v>
      </c>
      <c r="F38" s="126">
        <v>12.58</v>
      </c>
      <c r="G38" s="126">
        <v>36</v>
      </c>
      <c r="H38" s="112" t="s">
        <v>156</v>
      </c>
      <c r="I38" s="113"/>
      <c r="J38" s="114"/>
    </row>
    <row r="39" spans="1:10" ht="12.75">
      <c r="A39" s="177">
        <v>4</v>
      </c>
      <c r="B39" s="121" t="s">
        <v>143</v>
      </c>
      <c r="C39" s="155">
        <v>72.75</v>
      </c>
      <c r="D39" s="158">
        <v>50.9</v>
      </c>
      <c r="E39" s="110" t="s">
        <v>61</v>
      </c>
      <c r="F39" s="125">
        <v>72.75</v>
      </c>
      <c r="G39" s="125">
        <v>50.9</v>
      </c>
      <c r="H39" s="112" t="s">
        <v>155</v>
      </c>
      <c r="I39" s="113"/>
      <c r="J39" s="114"/>
    </row>
    <row r="40" spans="1:10" ht="12.75">
      <c r="A40" s="177">
        <v>3</v>
      </c>
      <c r="B40" s="121" t="s">
        <v>144</v>
      </c>
      <c r="C40" s="155">
        <v>72.75</v>
      </c>
      <c r="D40" s="158">
        <v>42</v>
      </c>
      <c r="E40" s="110" t="s">
        <v>61</v>
      </c>
      <c r="F40" s="125">
        <v>72.75</v>
      </c>
      <c r="G40" s="125">
        <v>42</v>
      </c>
      <c r="H40" s="112" t="s">
        <v>154</v>
      </c>
      <c r="I40" s="113"/>
      <c r="J40" s="114"/>
    </row>
    <row r="41" spans="1:10" ht="12.75">
      <c r="A41" s="177">
        <v>2</v>
      </c>
      <c r="B41" s="121" t="s">
        <v>145</v>
      </c>
      <c r="C41" s="155">
        <v>41.5</v>
      </c>
      <c r="D41" s="158">
        <v>38.2</v>
      </c>
      <c r="E41" s="110" t="s">
        <v>61</v>
      </c>
      <c r="F41" s="125">
        <v>41.5</v>
      </c>
      <c r="G41" s="125">
        <v>38.2</v>
      </c>
      <c r="H41" s="112" t="s">
        <v>153</v>
      </c>
      <c r="I41" s="113"/>
      <c r="J41" s="114"/>
    </row>
    <row r="42" spans="1:10" ht="13.5" thickBot="1">
      <c r="A42" s="178">
        <v>1</v>
      </c>
      <c r="B42" s="122" t="s">
        <v>146</v>
      </c>
      <c r="C42" s="156">
        <v>5.5</v>
      </c>
      <c r="D42" s="159">
        <v>8</v>
      </c>
      <c r="E42" s="110" t="s">
        <v>61</v>
      </c>
      <c r="F42" s="127">
        <v>5.5</v>
      </c>
      <c r="G42" s="127">
        <v>8</v>
      </c>
      <c r="H42" s="115" t="s">
        <v>157</v>
      </c>
      <c r="I42" s="116"/>
      <c r="J42" s="117"/>
    </row>
    <row r="43" ht="13.5" thickTop="1"/>
  </sheetData>
  <sheetProtection sheet="1" objects="1" scenarios="1"/>
  <mergeCells count="7">
    <mergeCell ref="F27:G27"/>
    <mergeCell ref="B27:D27"/>
    <mergeCell ref="H37:J37"/>
    <mergeCell ref="H2:L5"/>
    <mergeCell ref="H8:L11"/>
    <mergeCell ref="H14:L17"/>
    <mergeCell ref="H20:L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89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45.140625" style="1" customWidth="1"/>
    <col min="2" max="2" width="12.140625" style="0" customWidth="1"/>
    <col min="3" max="3" width="15.8515625" style="0" customWidth="1"/>
    <col min="4" max="4" width="13.28125" style="0" customWidth="1"/>
    <col min="5" max="5" width="12.57421875" style="0" customWidth="1"/>
    <col min="6" max="6" width="9.7109375" style="0" customWidth="1"/>
    <col min="7" max="7" width="15.421875" style="3" customWidth="1"/>
    <col min="8" max="8" width="12.7109375" style="0" customWidth="1"/>
    <col min="9" max="9" width="14.421875" style="0" customWidth="1"/>
    <col min="10" max="10" width="13.140625" style="0" bestFit="1" customWidth="1"/>
    <col min="11" max="12" width="15.421875" style="3" customWidth="1"/>
    <col min="13" max="13" width="13.8515625" style="0" customWidth="1"/>
    <col min="14" max="14" width="12.7109375" style="0" customWidth="1"/>
    <col min="15" max="15" width="15.140625" style="0" customWidth="1"/>
    <col min="16" max="17" width="15.421875" style="3" customWidth="1"/>
    <col min="18" max="18" width="13.7109375" style="0" customWidth="1"/>
    <col min="19" max="19" width="14.421875" style="0" customWidth="1"/>
    <col min="20" max="20" width="13.57421875" style="0" customWidth="1"/>
    <col min="21" max="25" width="11.421875" style="0" customWidth="1"/>
    <col min="26" max="26" width="13.140625" style="0" customWidth="1"/>
    <col min="27" max="27" width="14.00390625" style="0" customWidth="1"/>
    <col min="28" max="28" width="11.421875" style="0" customWidth="1"/>
    <col min="29" max="29" width="11.28125" style="0" customWidth="1"/>
    <col min="30" max="30" width="12.8515625" style="0" customWidth="1"/>
    <col min="31" max="31" width="13.140625" style="0" customWidth="1"/>
    <col min="32" max="32" width="13.8515625" style="0" customWidth="1"/>
    <col min="34" max="34" width="13.421875" style="0" customWidth="1"/>
    <col min="35" max="36" width="12.7109375" style="0" customWidth="1"/>
    <col min="37" max="37" width="14.421875" style="0" customWidth="1"/>
    <col min="38" max="38" width="13.421875" style="0" customWidth="1"/>
    <col min="39" max="39" width="12.8515625" style="0" customWidth="1"/>
    <col min="40" max="40" width="14.8515625" style="0" customWidth="1"/>
    <col min="41" max="41" width="14.140625" style="0" customWidth="1"/>
    <col min="42" max="42" width="16.140625" style="0" customWidth="1"/>
    <col min="48" max="48" width="11.28125" style="0" customWidth="1"/>
    <col min="50" max="50" width="12.00390625" style="0" bestFit="1" customWidth="1"/>
    <col min="53" max="53" width="10.57421875" style="0" customWidth="1"/>
    <col min="54" max="54" width="12.421875" style="0" bestFit="1" customWidth="1"/>
    <col min="56" max="56" width="12.00390625" style="0" bestFit="1" customWidth="1"/>
  </cols>
  <sheetData>
    <row r="1" spans="1:3" ht="13.5" thickBot="1">
      <c r="A1" s="30" t="s">
        <v>90</v>
      </c>
      <c r="B1" s="31" t="s">
        <v>91</v>
      </c>
      <c r="C1" s="34"/>
    </row>
    <row r="2" spans="1:5" ht="12.75">
      <c r="A2" s="27" t="s">
        <v>103</v>
      </c>
      <c r="B2" s="28">
        <f>Constants!C2</f>
        <v>11.14043791713652</v>
      </c>
      <c r="C2" s="29" t="s">
        <v>61</v>
      </c>
      <c r="E2" s="2"/>
    </row>
    <row r="3" spans="1:17" ht="12.75">
      <c r="A3" s="30" t="s">
        <v>29</v>
      </c>
      <c r="B3" s="31">
        <f>Constants!C10</f>
        <v>211.88</v>
      </c>
      <c r="C3" s="32" t="s">
        <v>61</v>
      </c>
      <c r="H3" s="3"/>
      <c r="K3"/>
      <c r="M3" s="3"/>
      <c r="P3"/>
      <c r="Q3"/>
    </row>
    <row r="4" spans="1:17" ht="12.75">
      <c r="A4" s="30" t="s">
        <v>1</v>
      </c>
      <c r="B4" s="31">
        <f>Constants!C5</f>
        <v>3126.9479689447007</v>
      </c>
      <c r="C4" s="32" t="s">
        <v>61</v>
      </c>
      <c r="H4" s="3"/>
      <c r="K4"/>
      <c r="M4" s="3"/>
      <c r="P4"/>
      <c r="Q4"/>
    </row>
    <row r="5" spans="1:17" ht="12.75">
      <c r="A5" s="30" t="s">
        <v>38</v>
      </c>
      <c r="B5" s="33">
        <f>Constants!C6</f>
        <v>1.7793755006537513</v>
      </c>
      <c r="C5" s="32" t="s">
        <v>61</v>
      </c>
      <c r="M5" s="3"/>
      <c r="P5"/>
      <c r="Q5"/>
    </row>
    <row r="6" spans="1:17" ht="12.75">
      <c r="A6" s="30" t="s">
        <v>89</v>
      </c>
      <c r="B6" s="31">
        <f>Constants!C7</f>
        <v>366.9869251076937</v>
      </c>
      <c r="C6" s="32" t="s">
        <v>61</v>
      </c>
      <c r="H6" t="s">
        <v>104</v>
      </c>
      <c r="J6" t="s">
        <v>31</v>
      </c>
      <c r="M6" s="3"/>
      <c r="P6"/>
      <c r="Q6"/>
    </row>
    <row r="7" spans="1:17" ht="12.75">
      <c r="A7" s="30" t="s">
        <v>43</v>
      </c>
      <c r="B7" s="31">
        <f>Constants!C3</f>
        <v>0</v>
      </c>
      <c r="C7" s="32" t="s">
        <v>88</v>
      </c>
      <c r="M7" s="3"/>
      <c r="P7"/>
      <c r="Q7"/>
    </row>
    <row r="8" spans="1:17" ht="12.75">
      <c r="A8" s="30" t="s">
        <v>44</v>
      </c>
      <c r="B8" s="31">
        <f>Constants!C4</f>
        <v>1</v>
      </c>
      <c r="C8" s="32" t="s">
        <v>88</v>
      </c>
      <c r="M8" s="3"/>
      <c r="P8"/>
      <c r="Q8"/>
    </row>
    <row r="9" spans="1:17" ht="12.75">
      <c r="A9" s="30" t="s">
        <v>95</v>
      </c>
      <c r="B9" s="31">
        <f>Constants!C8</f>
        <v>0.6336888804983953</v>
      </c>
      <c r="C9" s="32" t="s">
        <v>87</v>
      </c>
      <c r="M9" s="3"/>
      <c r="P9"/>
      <c r="Q9"/>
    </row>
    <row r="10" spans="1:10" ht="12.75">
      <c r="A10" s="30" t="s">
        <v>37</v>
      </c>
      <c r="B10" s="31">
        <f>Constants!C9</f>
        <v>105.94</v>
      </c>
      <c r="C10" s="32" t="s">
        <v>61</v>
      </c>
      <c r="J10" t="s">
        <v>32</v>
      </c>
    </row>
    <row r="11" spans="1:10" ht="12.75">
      <c r="A11" s="30" t="s">
        <v>13</v>
      </c>
      <c r="B11" s="31">
        <f>Constants!C13</f>
        <v>6.2</v>
      </c>
      <c r="C11" s="32" t="s">
        <v>61</v>
      </c>
      <c r="H11" t="s">
        <v>2</v>
      </c>
      <c r="J11" t="s">
        <v>40</v>
      </c>
    </row>
    <row r="12" spans="1:3" ht="12.75">
      <c r="A12" s="30" t="s">
        <v>48</v>
      </c>
      <c r="B12" s="31">
        <f>Constants!C14</f>
        <v>823</v>
      </c>
      <c r="C12" s="32" t="s">
        <v>61</v>
      </c>
    </row>
    <row r="13" spans="1:11" ht="12.75">
      <c r="A13" s="30" t="s">
        <v>49</v>
      </c>
      <c r="B13" s="31">
        <f>Constants!C17</f>
        <v>270.54631997118616</v>
      </c>
      <c r="C13" s="32" t="s">
        <v>61</v>
      </c>
      <c r="H13" s="3" t="s">
        <v>39</v>
      </c>
      <c r="J13" t="s">
        <v>41</v>
      </c>
      <c r="K13"/>
    </row>
    <row r="14" spans="1:11" ht="12.75">
      <c r="A14" s="30" t="s">
        <v>58</v>
      </c>
      <c r="B14" s="31">
        <f>Constants!C19</f>
        <v>77</v>
      </c>
      <c r="C14" s="32" t="s">
        <v>61</v>
      </c>
      <c r="H14" s="3"/>
      <c r="K14"/>
    </row>
    <row r="15" spans="1:11" ht="12.75">
      <c r="A15" s="30" t="s">
        <v>50</v>
      </c>
      <c r="B15" s="31">
        <f>Constants!C20</f>
        <v>0.9071428571428571</v>
      </c>
      <c r="C15" s="32" t="s">
        <v>61</v>
      </c>
      <c r="H15" s="3"/>
      <c r="K15"/>
    </row>
    <row r="16" spans="1:10" ht="12.75">
      <c r="A16" s="30" t="s">
        <v>17</v>
      </c>
      <c r="B16" s="31">
        <f>Constants!C21*(1+0.00002386*(21-$B$28))</f>
        <v>254.2136800288138</v>
      </c>
      <c r="C16" s="32" t="s">
        <v>61</v>
      </c>
      <c r="H16" t="s">
        <v>33</v>
      </c>
      <c r="J16" t="s">
        <v>34</v>
      </c>
    </row>
    <row r="17" spans="1:3" ht="12.75">
      <c r="A17" s="30" t="s">
        <v>51</v>
      </c>
      <c r="B17" s="31">
        <f>Constants!C22*(1+0.00002386*(21-$B$28))</f>
        <v>667.0163199711862</v>
      </c>
      <c r="C17" s="32" t="s">
        <v>61</v>
      </c>
    </row>
    <row r="18" spans="1:3" ht="12.75">
      <c r="A18" s="30" t="s">
        <v>52</v>
      </c>
      <c r="B18" s="31">
        <f>Constants!C23*(1+0.00002386*(21-$B$28))</f>
        <v>263.9763199711862</v>
      </c>
      <c r="C18" s="32" t="s">
        <v>61</v>
      </c>
    </row>
    <row r="19" spans="1:10" ht="12.75">
      <c r="A19" s="30" t="s">
        <v>105</v>
      </c>
      <c r="B19" s="31">
        <f>Constants!C24</f>
        <v>204.9</v>
      </c>
      <c r="C19" s="32" t="s">
        <v>61</v>
      </c>
      <c r="H19" t="s">
        <v>35</v>
      </c>
      <c r="J19" t="s">
        <v>36</v>
      </c>
    </row>
    <row r="20" spans="1:3" ht="13.5" thickBot="1">
      <c r="A20" s="35" t="s">
        <v>53</v>
      </c>
      <c r="B20" s="36">
        <f>Constants!C25</f>
        <v>203.2</v>
      </c>
      <c r="C20" s="37" t="s">
        <v>61</v>
      </c>
    </row>
    <row r="21" ht="13.5" thickBot="1">
      <c r="A21"/>
    </row>
    <row r="22" spans="1:3" ht="12.75">
      <c r="A22" s="21" t="s">
        <v>106</v>
      </c>
      <c r="B22" s="22">
        <f>(B19-B14)/100</f>
        <v>1.2790000000000001</v>
      </c>
      <c r="C22" s="23" t="s">
        <v>61</v>
      </c>
    </row>
    <row r="23" spans="1:3" ht="12.75">
      <c r="A23" s="24" t="s">
        <v>64</v>
      </c>
      <c r="B23" s="25">
        <f>1.000293+(20-B27)*0.000001</f>
        <v>1.0002920000000002</v>
      </c>
      <c r="C23" s="26"/>
    </row>
    <row r="24" spans="1:3" ht="12.75">
      <c r="A24" s="24" t="s">
        <v>65</v>
      </c>
      <c r="B24" s="25">
        <f>Constants!C12-(20-B28)*0.00001</f>
        <v>1.51681</v>
      </c>
      <c r="C24" s="26"/>
    </row>
    <row r="25" spans="1:3" ht="13.5" thickBot="1">
      <c r="A25" s="24" t="s">
        <v>66</v>
      </c>
      <c r="B25" s="25">
        <f>1.000293+(20-B28)*0.000001</f>
        <v>1.0002920000000002</v>
      </c>
      <c r="C25" s="26"/>
    </row>
    <row r="26" spans="1:3" ht="14.25" thickBot="1" thickTop="1">
      <c r="A26" s="46" t="s">
        <v>99</v>
      </c>
      <c r="B26" s="47"/>
      <c r="C26" s="48"/>
    </row>
    <row r="27" spans="1:10" ht="13.5" thickTop="1">
      <c r="A27" s="10" t="s">
        <v>107</v>
      </c>
      <c r="B27" s="160">
        <v>21</v>
      </c>
      <c r="C27" s="11" t="s">
        <v>78</v>
      </c>
      <c r="F27" t="s">
        <v>172</v>
      </c>
      <c r="G27" s="3" t="s">
        <v>132</v>
      </c>
      <c r="H27" t="s">
        <v>133</v>
      </c>
      <c r="I27" t="s">
        <v>180</v>
      </c>
      <c r="J27" t="s">
        <v>181</v>
      </c>
    </row>
    <row r="28" spans="1:10" ht="13.5" thickBot="1">
      <c r="A28" s="10" t="s">
        <v>79</v>
      </c>
      <c r="B28" s="161">
        <v>21</v>
      </c>
      <c r="C28" s="11" t="s">
        <v>78</v>
      </c>
      <c r="F28">
        <f>Constants!A29</f>
        <v>14</v>
      </c>
      <c r="G28" s="107">
        <f>Constants!C29+$B$38</f>
        <v>125.62702526536594</v>
      </c>
      <c r="H28" s="107">
        <f>Constants!D29</f>
        <v>38.4</v>
      </c>
      <c r="I28">
        <f>IF(ABS(G28+$E$38)*$E$40&gt;H28/2,F28,0)+IF(ABS(G28+$E$39)*$E$41&gt;H28/2,F28,0)</f>
        <v>0</v>
      </c>
      <c r="J28">
        <f>IF(I28&gt;0,F28,0)</f>
        <v>0</v>
      </c>
    </row>
    <row r="29" spans="1:19" ht="13.5" thickBot="1">
      <c r="A29" s="10" t="s">
        <v>68</v>
      </c>
      <c r="B29" s="162">
        <v>0</v>
      </c>
      <c r="C29" s="12" t="s">
        <v>70</v>
      </c>
      <c r="D29" s="9">
        <f>DEGREES(ATAN(B29/10000))</f>
        <v>0</v>
      </c>
      <c r="E29" s="5" t="s">
        <v>45</v>
      </c>
      <c r="F29">
        <f>Constants!A30</f>
        <v>13</v>
      </c>
      <c r="G29" s="107">
        <f>Constants!C30+$B$38</f>
        <v>139.82702526536593</v>
      </c>
      <c r="H29" s="107">
        <f>Constants!D30</f>
        <v>38.4</v>
      </c>
      <c r="I29">
        <f>IF(ABS(G29+$E$38)*$E$40&gt;H29/2,F29,0)+IF(ABS(G29+$E$39)*$E$41&gt;H29/2,F29,0)</f>
        <v>0</v>
      </c>
      <c r="J29">
        <f>IF(I29&gt;0,F29,0)</f>
        <v>0</v>
      </c>
      <c r="K29"/>
      <c r="L29"/>
      <c r="M29" s="3"/>
      <c r="N29" s="3"/>
      <c r="P29"/>
      <c r="Q29"/>
      <c r="R29" s="3"/>
      <c r="S29" s="3"/>
    </row>
    <row r="30" spans="1:19" ht="13.5" thickBot="1">
      <c r="A30" s="10" t="s">
        <v>69</v>
      </c>
      <c r="B30" s="162">
        <v>0</v>
      </c>
      <c r="C30" s="12" t="s">
        <v>70</v>
      </c>
      <c r="D30" s="9">
        <f>DEGREES(ATAN(B30/10000))</f>
        <v>0</v>
      </c>
      <c r="E30" s="5" t="s">
        <v>45</v>
      </c>
      <c r="F30">
        <f>Constants!A31</f>
        <v>12</v>
      </c>
      <c r="G30" s="107">
        <f>Constants!C31+$B$38</f>
        <v>335.87702526536594</v>
      </c>
      <c r="H30" s="107">
        <f>Constants!D31</f>
        <v>37</v>
      </c>
      <c r="I30">
        <f>IF(ABS(G30+$E$38)*$E$40&gt;H30/2,F30,0)+IF(ABS(G30+$E$39)*$E$41&gt;H30/2,F30,0)</f>
        <v>0</v>
      </c>
      <c r="J30">
        <f>IF(I30&gt;0,F30,0)</f>
        <v>0</v>
      </c>
      <c r="K30">
        <f>ROUND(BG371,4)</f>
        <v>0</v>
      </c>
      <c r="L30"/>
      <c r="M30" s="3"/>
      <c r="N30" s="3"/>
      <c r="P30"/>
      <c r="Q30"/>
      <c r="R30" s="3"/>
      <c r="S30" s="3"/>
    </row>
    <row r="31" spans="1:19" ht="13.5" thickBot="1">
      <c r="A31" s="10" t="s">
        <v>98</v>
      </c>
      <c r="B31" s="162">
        <v>0</v>
      </c>
      <c r="C31" s="12" t="s">
        <v>61</v>
      </c>
      <c r="D31" s="45">
        <f>B31</f>
        <v>0</v>
      </c>
      <c r="E31" s="5" t="s">
        <v>61</v>
      </c>
      <c r="F31">
        <f>Constants!A32</f>
        <v>11</v>
      </c>
      <c r="G31" s="107">
        <f>Constants!C32+$B$38</f>
        <v>522.097025265366</v>
      </c>
      <c r="H31" s="107">
        <f>Constants!D32</f>
        <v>60</v>
      </c>
      <c r="I31">
        <f>IF(ABS(G31+$E$38)*$E$40&gt;H31/2,F31,0)+IF(ABS(G31+$E$39)*$E$41&gt;H31/2,F31,0)</f>
        <v>0</v>
      </c>
      <c r="J31">
        <f>IF(I31&gt;0,F31,0)</f>
        <v>0</v>
      </c>
      <c r="K31"/>
      <c r="L31"/>
      <c r="M31" s="3"/>
      <c r="N31" s="3"/>
      <c r="P31"/>
      <c r="Q31"/>
      <c r="R31" s="3"/>
      <c r="S31" s="3"/>
    </row>
    <row r="32" spans="1:19" ht="13.5" thickBot="1">
      <c r="A32" s="10" t="s">
        <v>54</v>
      </c>
      <c r="B32" s="162">
        <v>5.36</v>
      </c>
      <c r="C32" s="11" t="s">
        <v>67</v>
      </c>
      <c r="D32" s="9">
        <f>B16-B32*B15</f>
        <v>249.35139431452808</v>
      </c>
      <c r="E32" s="5" t="s">
        <v>76</v>
      </c>
      <c r="F32">
        <f>Constants!A33</f>
        <v>10</v>
      </c>
      <c r="G32" s="107">
        <f>Constants!C33</f>
        <v>368.5</v>
      </c>
      <c r="H32" s="107">
        <f>Constants!D33</f>
        <v>77</v>
      </c>
      <c r="I32" s="3"/>
      <c r="K32"/>
      <c r="L32"/>
      <c r="M32" s="3"/>
      <c r="N32" s="3"/>
      <c r="P32"/>
      <c r="Q32"/>
      <c r="R32" s="3"/>
      <c r="S32" s="3"/>
    </row>
    <row r="33" spans="1:19" ht="13.5" thickBot="1">
      <c r="A33" s="10" t="s">
        <v>101</v>
      </c>
      <c r="B33" s="163">
        <v>0</v>
      </c>
      <c r="C33" s="11" t="s">
        <v>102</v>
      </c>
      <c r="D33" s="9"/>
      <c r="E33" s="5"/>
      <c r="F33">
        <f>Constants!A34</f>
        <v>9</v>
      </c>
      <c r="G33" s="107">
        <f>B17+D32-B12</f>
        <v>93.36771428571433</v>
      </c>
      <c r="H33" s="107">
        <f>Constants!D34</f>
        <v>72.7</v>
      </c>
      <c r="I33" s="3"/>
      <c r="K33"/>
      <c r="L33"/>
      <c r="M33" s="3"/>
      <c r="N33" s="3"/>
      <c r="P33"/>
      <c r="Q33"/>
      <c r="R33" s="3"/>
      <c r="S33" s="3"/>
    </row>
    <row r="34" spans="1:19" ht="13.5" thickBot="1">
      <c r="A34" s="10" t="s">
        <v>100</v>
      </c>
      <c r="B34" s="164">
        <v>0</v>
      </c>
      <c r="C34" s="11" t="s">
        <v>61</v>
      </c>
      <c r="D34" s="49">
        <f>IF(B34=0,(B38+B33)*(1+0.00002386*(21-$B$28)),(B34+B33)*(1+0.00002386*(21-$B$28)))-B38</f>
        <v>0</v>
      </c>
      <c r="E34" s="5"/>
      <c r="F34">
        <f>Constants!A35</f>
        <v>8</v>
      </c>
      <c r="G34" s="107">
        <f>G33-SQRT(B12*B12-H34*H34/4)+B12</f>
        <v>100.06113125455931</v>
      </c>
      <c r="H34" s="107">
        <f>Constants!D35</f>
        <v>209.5</v>
      </c>
      <c r="I34" s="3"/>
      <c r="K34"/>
      <c r="L34"/>
      <c r="M34" s="3"/>
      <c r="N34" s="3"/>
      <c r="P34"/>
      <c r="Q34"/>
      <c r="R34" s="3"/>
      <c r="S34" s="3"/>
    </row>
    <row r="35" spans="1:19" ht="13.5" thickBot="1">
      <c r="A35" s="10" t="s">
        <v>186</v>
      </c>
      <c r="B35" s="164">
        <v>0</v>
      </c>
      <c r="C35" s="11" t="s">
        <v>75</v>
      </c>
      <c r="D35" s="49">
        <f>IF(B35=0,0.001/60+B44/3600,B35/60+B44/3600)</f>
        <v>1.666666664281251E-05</v>
      </c>
      <c r="E35" s="5" t="s">
        <v>45</v>
      </c>
      <c r="F35">
        <f>Constants!A36</f>
        <v>7</v>
      </c>
      <c r="G35" s="107">
        <f>Constants!C36</f>
        <v>403.0400000000001</v>
      </c>
      <c r="H35" s="107">
        <f>Constants!D36</f>
        <v>204.9</v>
      </c>
      <c r="I35" s="3"/>
      <c r="K35"/>
      <c r="L35"/>
      <c r="M35" s="3"/>
      <c r="N35" s="3"/>
      <c r="P35"/>
      <c r="Q35"/>
      <c r="R35" s="3"/>
      <c r="S35" s="3"/>
    </row>
    <row r="36" spans="1:19" ht="13.5" thickBot="1">
      <c r="A36" s="13" t="s">
        <v>128</v>
      </c>
      <c r="B36" s="165">
        <v>0</v>
      </c>
      <c r="C36" s="14" t="s">
        <v>127</v>
      </c>
      <c r="D36" s="9">
        <f>IF(B36=0,0.0001,B36)</f>
        <v>0.0001</v>
      </c>
      <c r="E36" s="5" t="s">
        <v>190</v>
      </c>
      <c r="F36">
        <f>Constants!A37</f>
        <v>6</v>
      </c>
      <c r="G36" s="107">
        <f>Constants!C37</f>
        <v>403.0400000000001</v>
      </c>
      <c r="H36" s="107">
        <f>Constants!D37</f>
        <v>77</v>
      </c>
      <c r="I36" s="3"/>
      <c r="K36"/>
      <c r="L36"/>
      <c r="M36" s="3"/>
      <c r="N36" s="3"/>
      <c r="P36"/>
      <c r="Q36"/>
      <c r="R36" s="3"/>
      <c r="S36" s="3"/>
    </row>
    <row r="37" spans="1:10" ht="13.5" thickTop="1">
      <c r="A37" s="15" t="s">
        <v>71</v>
      </c>
      <c r="B37" s="166">
        <f>AG49</f>
        <v>2000.1843750122266</v>
      </c>
      <c r="C37" s="16" t="s">
        <v>61</v>
      </c>
      <c r="F37">
        <f>Constants!A38</f>
        <v>5</v>
      </c>
      <c r="G37" s="107">
        <f>$B$38-Constants!C38</f>
        <v>113.04702526536595</v>
      </c>
      <c r="H37" s="107">
        <f>Constants!D38</f>
        <v>36</v>
      </c>
      <c r="I37">
        <f>IF(ABS(G37+$E$38)*$E$40&gt;H37/2,F37,0)+IF(ABS(G37+$E$39)*$E$41&gt;H37/2,F37,0)</f>
        <v>0</v>
      </c>
      <c r="J37">
        <f>IF(I37&gt;0,F37,0)</f>
        <v>0</v>
      </c>
    </row>
    <row r="38" spans="1:10" ht="13.5" thickBot="1">
      <c r="A38" s="17" t="s">
        <v>72</v>
      </c>
      <c r="B38" s="167">
        <f>AD49</f>
        <v>125.62702526536594</v>
      </c>
      <c r="C38" s="18" t="s">
        <v>61</v>
      </c>
      <c r="D38" t="s">
        <v>174</v>
      </c>
      <c r="E38" s="171">
        <f>X370-$B$38</f>
        <v>-0.027419995236584782</v>
      </c>
      <c r="F38">
        <f>Constants!A39</f>
        <v>4</v>
      </c>
      <c r="G38" s="107">
        <f>Constants!C39-$D$34</f>
        <v>72.75</v>
      </c>
      <c r="H38" s="107">
        <f>Constants!D39</f>
        <v>50.9</v>
      </c>
      <c r="I38">
        <f>IF(ABS(G38+$E$38)*$E$40&gt;H38/2,F38,0)+IF(ABS(G38+$E$39)*$E$41&gt;H38/2,F38,0)</f>
        <v>0</v>
      </c>
      <c r="J38">
        <f>IF(I38&gt;0,F38,0)</f>
        <v>0</v>
      </c>
    </row>
    <row r="39" spans="1:10" ht="14.25" thickBot="1" thickTop="1">
      <c r="A39" s="17" t="s">
        <v>187</v>
      </c>
      <c r="B39" s="168">
        <f>IF(J43=0,AE51,"Field Stop")</f>
        <v>0.0005837955596707259</v>
      </c>
      <c r="C39" s="175" t="str">
        <f>IF(J43=0,"mm",J45)</f>
        <v>mm</v>
      </c>
      <c r="D39" t="s">
        <v>175</v>
      </c>
      <c r="E39" s="171">
        <f>AT370-$B$38</f>
        <v>-0.05037031791920299</v>
      </c>
      <c r="F39">
        <f>Constants!A40</f>
        <v>3</v>
      </c>
      <c r="G39" s="107">
        <f>Constants!C40-$D$34</f>
        <v>72.75</v>
      </c>
      <c r="H39" s="107">
        <f>Constants!D40</f>
        <v>42</v>
      </c>
      <c r="I39">
        <f>IF(ABS(G39+$E$38)*$E$40&gt;H39/2,F39,0)+IF(ABS(G39+$E$39)*$E$41&gt;H39/2,F39,0)</f>
        <v>0</v>
      </c>
      <c r="J39">
        <f>IF(I39&gt;0,F39,0)</f>
        <v>0</v>
      </c>
    </row>
    <row r="40" spans="1:10" ht="13.5" thickTop="1">
      <c r="A40" s="17" t="s">
        <v>125</v>
      </c>
      <c r="B40" s="168">
        <f>B35*60/AE51/1000</f>
        <v>0</v>
      </c>
      <c r="C40" s="18" t="s">
        <v>126</v>
      </c>
      <c r="D40" t="s">
        <v>173</v>
      </c>
      <c r="E40">
        <f>ABS(TAN(T370))</f>
        <v>0.05116421805545947</v>
      </c>
      <c r="F40">
        <f>Constants!A41</f>
        <v>2</v>
      </c>
      <c r="G40" s="107">
        <f>Constants!C41-$D$34</f>
        <v>41.5</v>
      </c>
      <c r="H40" s="107">
        <f>Constants!D41</f>
        <v>38.2</v>
      </c>
      <c r="I40">
        <f>IF(ABS(G40+$E$38)*$E$40&gt;H40/2,F40,0)+IF(ABS(G40+$E$39)*$E$41&gt;H40/2,F40,0)</f>
        <v>0</v>
      </c>
      <c r="J40">
        <f>IF(I40&gt;0,F40,0)</f>
        <v>0</v>
      </c>
    </row>
    <row r="41" spans="1:10" ht="12.75">
      <c r="A41" s="17" t="s">
        <v>188</v>
      </c>
      <c r="B41" s="169">
        <f>AX158</f>
        <v>3.980172037298438</v>
      </c>
      <c r="C41" s="18" t="s">
        <v>63</v>
      </c>
      <c r="D41" t="s">
        <v>173</v>
      </c>
      <c r="E41">
        <f>ABS(TAN(AP370))</f>
        <v>0.05116603570350453</v>
      </c>
      <c r="F41">
        <f>Constants!A42</f>
        <v>1</v>
      </c>
      <c r="G41" s="107">
        <f>Constants!C42-$D$34</f>
        <v>5.5</v>
      </c>
      <c r="H41" s="107">
        <f>Constants!D42</f>
        <v>8</v>
      </c>
      <c r="I41">
        <f>IF(ABS(G41+$E$38)*$E$40&gt;H41/2,F41,0)+IF(ABS(G41+$E$39)*$E$41&gt;H41/2,F41,0)</f>
        <v>0</v>
      </c>
      <c r="J41">
        <f>IF(I41&gt;0,F41,0)</f>
        <v>0</v>
      </c>
    </row>
    <row r="42" spans="1:10" ht="12.75">
      <c r="A42" s="17" t="s">
        <v>129</v>
      </c>
      <c r="B42" s="169">
        <f>BE489</f>
        <v>3.980172100415101</v>
      </c>
      <c r="C42" s="18" t="s">
        <v>63</v>
      </c>
      <c r="G42" s="107">
        <f>G30-$B$38</f>
        <v>210.25</v>
      </c>
      <c r="H42" s="107">
        <f>H30/2</f>
        <v>18.5</v>
      </c>
      <c r="I42">
        <f>ROUND(BG371,2)</f>
        <v>0</v>
      </c>
      <c r="J42">
        <f>MAX(J28:J41)</f>
        <v>0</v>
      </c>
    </row>
    <row r="43" spans="1:11" ht="12.75">
      <c r="A43" s="17" t="s">
        <v>73</v>
      </c>
      <c r="B43" s="169">
        <f>AX372</f>
        <v>0.584597458342686</v>
      </c>
      <c r="C43" s="18" t="s">
        <v>63</v>
      </c>
      <c r="J43" s="174">
        <f>MAX(J37:J41)</f>
        <v>0</v>
      </c>
      <c r="K43" s="173">
        <f>MAX(K28:K41)</f>
        <v>0</v>
      </c>
    </row>
    <row r="44" spans="1:11" ht="12.75">
      <c r="A44" s="17" t="s">
        <v>74</v>
      </c>
      <c r="B44" s="169">
        <f>AH48</f>
        <v>-8.587497639951495E-11</v>
      </c>
      <c r="C44" s="18" t="s">
        <v>62</v>
      </c>
      <c r="J44" s="3"/>
      <c r="K44" s="172" t="s">
        <v>182</v>
      </c>
    </row>
    <row r="45" spans="1:11" ht="13.5" thickBot="1">
      <c r="A45" s="19" t="s">
        <v>46</v>
      </c>
      <c r="B45" s="170">
        <f>IF(D35=0,"No FOV",BF262)</f>
        <v>278.37939899359003</v>
      </c>
      <c r="C45" s="20" t="s">
        <v>61</v>
      </c>
      <c r="J45" s="3" t="str">
        <f>CONCATENATE("@ Location ",J43)</f>
        <v>@ Location 0</v>
      </c>
      <c r="K45" t="str">
        <f>CONCATENATE("% @ Location ",J42)</f>
        <v>% @ Location 0</v>
      </c>
    </row>
    <row r="46" spans="1:3" ht="14.25" thickBot="1" thickTop="1">
      <c r="A46" s="19" t="s">
        <v>189</v>
      </c>
      <c r="B46" s="179" t="str">
        <f>IF(J42&gt;0,K43,K44)</f>
        <v>NONE</v>
      </c>
      <c r="C46" s="170" t="str">
        <f>IF(J42&gt;0,K45,"-----")</f>
        <v>-----</v>
      </c>
    </row>
    <row r="47" spans="1:50" ht="14.25" thickBot="1" thickTop="1">
      <c r="A47" s="50"/>
      <c r="B47" s="51" t="s">
        <v>59</v>
      </c>
      <c r="C47" s="52" t="s">
        <v>14</v>
      </c>
      <c r="D47" s="52" t="s">
        <v>0</v>
      </c>
      <c r="E47" s="52" t="s">
        <v>3</v>
      </c>
      <c r="F47" s="52" t="s">
        <v>10</v>
      </c>
      <c r="G47" s="52" t="s">
        <v>4</v>
      </c>
      <c r="H47" s="53" t="s">
        <v>30</v>
      </c>
      <c r="I47" s="54" t="s">
        <v>5</v>
      </c>
      <c r="J47" s="54" t="s">
        <v>6</v>
      </c>
      <c r="K47" s="54" t="s">
        <v>9</v>
      </c>
      <c r="L47" s="53" t="s">
        <v>11</v>
      </c>
      <c r="M47" s="53" t="s">
        <v>12</v>
      </c>
      <c r="N47" s="52" t="s">
        <v>15</v>
      </c>
      <c r="O47" s="54" t="s">
        <v>8</v>
      </c>
      <c r="P47" s="54" t="s">
        <v>7</v>
      </c>
      <c r="Q47" s="53" t="s">
        <v>11</v>
      </c>
      <c r="R47" s="53" t="s">
        <v>16</v>
      </c>
      <c r="S47" s="52" t="s">
        <v>18</v>
      </c>
      <c r="T47" s="54" t="s">
        <v>19</v>
      </c>
      <c r="U47" s="54" t="s">
        <v>21</v>
      </c>
      <c r="V47" s="52" t="s">
        <v>22</v>
      </c>
      <c r="W47" s="54" t="s">
        <v>20</v>
      </c>
      <c r="X47" s="54" t="s">
        <v>23</v>
      </c>
      <c r="Y47" s="52" t="s">
        <v>24</v>
      </c>
      <c r="Z47" s="52" t="s">
        <v>25</v>
      </c>
      <c r="AA47" s="52" t="s">
        <v>26</v>
      </c>
      <c r="AB47" s="52" t="s">
        <v>27</v>
      </c>
      <c r="AC47" s="52" t="s">
        <v>28</v>
      </c>
      <c r="AD47" s="55"/>
      <c r="AE47" s="55"/>
      <c r="AF47" s="55"/>
      <c r="AG47" s="55"/>
      <c r="AH47" s="52" t="s">
        <v>60</v>
      </c>
      <c r="AI47" s="55" t="s">
        <v>191</v>
      </c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</row>
    <row r="48" spans="1:50" ht="13.5" thickBot="1">
      <c r="A48" s="56" t="s">
        <v>47</v>
      </c>
      <c r="B48" s="57">
        <f>$B$9*$B$10</f>
        <v>67.133</v>
      </c>
      <c r="C48" s="57">
        <f>B48-$D$31</f>
        <v>67.133</v>
      </c>
      <c r="D48" s="58">
        <f>$B$2*POWER(1-POWER(C48/$B$6,2),2)-$B$2</f>
        <v>-0.7331202383799926</v>
      </c>
      <c r="E48" s="57">
        <f>ATAN($B$2*4/$B$6*(POWER(C48/$B$6,3)-C48/$B$6))</f>
        <v>-0.021465879534760545</v>
      </c>
      <c r="F48" s="57">
        <f>SQRT($B$4*$B$4-C48*C48)-$B$4</f>
        <v>-0.7207281961350418</v>
      </c>
      <c r="G48" s="57">
        <f>ATAN(C48/$B$4)</f>
        <v>0.02146587953476054</v>
      </c>
      <c r="H48" s="59">
        <f>($B$2*POWER(1-POWER(C48/$B$6,2),2)-$B$2)/COS(ATAN($B$2*4/$B$6*(POWER(C48/$B$6,3)-C48/$B$6)))-(SQRT($B$4*$B$4-C48*C48)-$B$4)/COS(ATAN(C48/$B$4))</f>
        <v>-0.01239489782049874</v>
      </c>
      <c r="I48" s="57">
        <f>ATAN($B$2*4/$B$6*(POWER(C48/$B$6,3)-C48/$B$6))+ATAN(C48/$B$4)</f>
        <v>0</v>
      </c>
      <c r="J48" s="57">
        <v>0</v>
      </c>
      <c r="K48" s="57">
        <f>I48-ASIN($B$23*SIN(I48+J48)/$B$24)</f>
        <v>0</v>
      </c>
      <c r="L48" s="59">
        <f>(($B$2*POWER(1-POWER(C48/$B$6,2),2)-$B$2)/COS(ATAN($B$2*4/$B$6*(POWER(C48/$B$6,3)-C48/$B$6)))-(SQRT($B$4*$B$4-C48*C48)-$B$4)/COS(ATAN(C48/$B$4)))*$B$7</f>
        <v>0</v>
      </c>
      <c r="M48" s="59">
        <f>$B$11/2+L48</f>
        <v>3.1</v>
      </c>
      <c r="N48" s="57">
        <f>C48+2*M48*TAN(K48)</f>
        <v>67.133</v>
      </c>
      <c r="O48" s="57">
        <f>ATAN($B$2*4/$B$6*(POWER(N48/$B$6,3)-N48/$B$6))+ATAN(N48/$B$4)</f>
        <v>0</v>
      </c>
      <c r="P48" s="57">
        <f>-O48-ASIN($B$24*SIN(-O48-K48)/$B$25)</f>
        <v>0</v>
      </c>
      <c r="Q48" s="59">
        <f>(($B$2*POWER(1-POWER(N48/$B$6,2),2)-$B$2)/COS(ATAN($B$2*4/$B$6*(POWER(N48/$B$6,3)-N48/$B$6)))-(SQRT($B$4*$B$4-N48*N48)-$B$4)/COS(ATAN(N48/$B$4)))*$B$8</f>
        <v>-0.01239489782049874</v>
      </c>
      <c r="R48" s="59">
        <f>$B$11/2+Q48</f>
        <v>3.0876051021795012</v>
      </c>
      <c r="S48" s="59">
        <f>N48-($B$18+$D$32+R48)*TAN(P48)+$D$31</f>
        <v>67.133</v>
      </c>
      <c r="T48" s="59">
        <f>P48+ASIN(S48/$B$12*SIN(P48+RADIANS(90)))+RADIANS($D$29)</f>
        <v>0.08166181351759169</v>
      </c>
      <c r="U48" s="57">
        <f>2*T48-P48</f>
        <v>0.16332362703518338</v>
      </c>
      <c r="V48" s="57">
        <f>$B$12*SIN(T48-P48)/SIN(RADIANS(180)-U48)-$D$32</f>
        <v>163.52450361236492</v>
      </c>
      <c r="W48" s="57">
        <f>U48-ASIN(V48/$B$13*SIN(RADIANS(180)-U48))+RADIANS($D$30)</f>
        <v>0.06488640786697411</v>
      </c>
      <c r="X48" s="57">
        <f>U48-2*W48</f>
        <v>0.03355081130123516</v>
      </c>
      <c r="Y48" s="57">
        <f>$B$13*COS(W48)-V48</f>
        <v>106.45248288299746</v>
      </c>
      <c r="Z48" s="57">
        <f>$B$13*SIN(W48)-$B$13*SIN(RADIANS($D$30))</f>
        <v>17.542463134758698</v>
      </c>
      <c r="AA48" s="57">
        <f>Z48/TAN(X48)</f>
        <v>522.6663587411939</v>
      </c>
      <c r="AB48" s="57">
        <f>AA48+Y48+V48-$B$17</f>
        <v>125.6270252653701</v>
      </c>
      <c r="AC48" s="57">
        <f>AA48*B48/Z48</f>
        <v>2000.184375012239</v>
      </c>
      <c r="AD48" s="57"/>
      <c r="AE48" s="57"/>
      <c r="AF48" s="57"/>
      <c r="AG48" s="52" t="s">
        <v>82</v>
      </c>
      <c r="AH48" s="57">
        <f>DEGREES(X48+X49)*3600</f>
        <v>-8.587497639951495E-11</v>
      </c>
      <c r="AI48" s="55">
        <f>SQRT(AD49*AD49+AE49*AE49)</f>
        <v>125.62702526536594</v>
      </c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</row>
    <row r="49" spans="1:50" ht="13.5" thickBot="1">
      <c r="A49" s="56" t="s">
        <v>47</v>
      </c>
      <c r="B49" s="57">
        <f>-$B$9*$B$10</f>
        <v>-67.133</v>
      </c>
      <c r="C49" s="57">
        <f>B49-$D$31</f>
        <v>-67.133</v>
      </c>
      <c r="D49" s="58">
        <f>$B$2*POWER(1-POWER(C49/$B$6,2),2)-$B$2</f>
        <v>-0.7331202383799926</v>
      </c>
      <c r="E49" s="57">
        <f>ATAN($B$2*4/$B$6*(POWER(C49/$B$6,3)-C49/$B$6))</f>
        <v>0.021465879534760545</v>
      </c>
      <c r="F49" s="57">
        <f>SQRT($B$4*$B$4-C49*C49)-$B$4</f>
        <v>-0.7207281961350418</v>
      </c>
      <c r="G49" s="57">
        <f>ATAN(C49/$B$4)</f>
        <v>-0.02146587953476054</v>
      </c>
      <c r="H49" s="59">
        <f>($B$2*POWER(1-POWER(C49/$B$6,2),2)-$B$2)/COS(ATAN($B$2*4/$B$6*(POWER(C49/$B$6,3)-C49/$B$6)))-(SQRT($B$4*$B$4-C49*C49)-$B$4)/COS(ATAN(C49/$B$4))</f>
        <v>-0.01239489782049874</v>
      </c>
      <c r="I49" s="57">
        <f>ATAN($B$2*4/$B$6*(POWER(C49/$B$6,3)-C49/$B$6))+ATAN(C49/$B$4)</f>
        <v>0</v>
      </c>
      <c r="J49" s="57">
        <v>0</v>
      </c>
      <c r="K49" s="57">
        <f>I49-ASIN($B$23*SIN(I49+J49)/$B$24)</f>
        <v>0</v>
      </c>
      <c r="L49" s="59">
        <f>(($B$2*POWER(1-POWER(C49/$B$6,2),2)-$B$2)/COS(ATAN($B$2*4/$B$6*(POWER(C49/$B$6,3)-C49/$B$6)))-(SQRT($B$4*$B$4-C49*C49)-$B$4)/COS(ATAN(C49/$B$4)))*$B$7</f>
        <v>0</v>
      </c>
      <c r="M49" s="59">
        <f>$B$11/2+L49</f>
        <v>3.1</v>
      </c>
      <c r="N49" s="57">
        <f>C49+2*M49*TAN(K49)</f>
        <v>-67.133</v>
      </c>
      <c r="O49" s="57">
        <f>ATAN($B$2*4/$B$6*(POWER(N49/$B$6,3)-N49/$B$6))+ATAN(N49/$B$4)</f>
        <v>0</v>
      </c>
      <c r="P49" s="57">
        <f>-O49-ASIN($B$24*SIN(-O49-K49)/$B$25)</f>
        <v>0</v>
      </c>
      <c r="Q49" s="59">
        <f>(($B$2*POWER(1-POWER(N49/$B$6,2),2)-$B$2)/COS(ATAN($B$2*4/$B$6*(POWER(N49/$B$6,3)-N49/$B$6)))-(SQRT($B$4*$B$4-N49*N49)-$B$4)/COS(ATAN(N49/$B$4)))*$B$8</f>
        <v>-0.01239489782049874</v>
      </c>
      <c r="R49" s="59">
        <f>$B$11/2+Q49</f>
        <v>3.0876051021795012</v>
      </c>
      <c r="S49" s="59">
        <f>N49-($B$18+$D$32+R49)*TAN(P49)+$D$31</f>
        <v>-67.133</v>
      </c>
      <c r="T49" s="59">
        <f>P49+ASIN(S49/$B$12*SIN(P49+RADIANS(90)))+RADIANS($D$29)</f>
        <v>-0.08166181351759169</v>
      </c>
      <c r="U49" s="57">
        <f>2*T49-P49</f>
        <v>-0.16332362703518338</v>
      </c>
      <c r="V49" s="57">
        <f>$B$12*SIN(T49-P49)/SIN(RADIANS(180)-U49)-$D$32</f>
        <v>163.5245036123655</v>
      </c>
      <c r="W49" s="57">
        <f>U49-ASIN(V49/$B$13*SIN(RADIANS(180)-U49))+RADIANS($D$30)</f>
        <v>-0.0648864078669739</v>
      </c>
      <c r="X49" s="57">
        <f>U49-2*W49</f>
        <v>-0.03355081130123558</v>
      </c>
      <c r="Y49" s="57">
        <f>$B$13*COS(W49)-V49</f>
        <v>106.45248288299689</v>
      </c>
      <c r="Z49" s="57">
        <f>$B$13*SIN(W49)-$B$13*SIN(RADIANS($D$30))</f>
        <v>-17.54246313475864</v>
      </c>
      <c r="AA49" s="57">
        <f>Z49/TAN(X49)</f>
        <v>522.6663587411857</v>
      </c>
      <c r="AB49" s="57">
        <f>AA49+Y49+V49-$B$17</f>
        <v>125.6270252653618</v>
      </c>
      <c r="AC49" s="57">
        <f>AA49*B49/Z49</f>
        <v>2000.1843750122143</v>
      </c>
      <c r="AD49" s="57">
        <f>(AB48*TAN(X48)-AB49*TAN(X49))/(TAN(X48)-TAN(X49))</f>
        <v>125.62702526536594</v>
      </c>
      <c r="AE49" s="57">
        <f>(AD49-AB48)*TAN(X48)</f>
        <v>-1.3927368790700957E-13</v>
      </c>
      <c r="AF49" s="57"/>
      <c r="AG49" s="57">
        <f>(AC48+AC49)/2</f>
        <v>2000.1843750122266</v>
      </c>
      <c r="AH49" s="57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</row>
    <row r="50" spans="1:51" ht="13.5" thickBot="1">
      <c r="A50" s="56" t="s">
        <v>55</v>
      </c>
      <c r="B50" s="57">
        <f>$B$9*$B$10</f>
        <v>67.133</v>
      </c>
      <c r="C50" s="57">
        <f>B50-$D$31</f>
        <v>67.133</v>
      </c>
      <c r="D50" s="58">
        <f>$B$2*POWER(1-POWER(C50/$B$6,2),2)-$B$2</f>
        <v>-0.7331202383799926</v>
      </c>
      <c r="E50" s="57">
        <f>ATAN($B$2*4/$B$6*(POWER(C50/$B$6,3)-C50/$B$6))</f>
        <v>-0.021465879534760545</v>
      </c>
      <c r="F50" s="57">
        <f>SQRT($B$4*$B$4-C50*C50)-$B$4</f>
        <v>-0.7207281961350418</v>
      </c>
      <c r="G50" s="57">
        <f>ATAN(C50/$B$4)</f>
        <v>0.02146587953476054</v>
      </c>
      <c r="H50" s="59">
        <f>($B$2*POWER(1-POWER(C50/$B$6,2),2)-$B$2)/COS(ATAN($B$2*4/$B$6*(POWER(C50/$B$6,3)-C50/$B$6)))-(SQRT($B$4*$B$4-C50*C50)-$B$4)/COS(ATAN(C50/$B$4))</f>
        <v>-0.01239489782049874</v>
      </c>
      <c r="I50" s="57">
        <f>ATAN($B$2*4/$B$6*(POWER(C50/$B$6,3)-C50/$B$6))+ATAN(C50/$B$4)</f>
        <v>0</v>
      </c>
      <c r="J50" s="57">
        <f>RADIANS($D$35)</f>
        <v>2.90888208249388E-07</v>
      </c>
      <c r="K50" s="57">
        <f>I50-ASIN($B$23*SIN(I50+J50)/$B$24)</f>
        <v>-1.9183229778693086E-07</v>
      </c>
      <c r="L50" s="59">
        <f>(($B$2*POWER(1-POWER(C50/$B$6,2),2)-$B$2)/COS(ATAN($B$2*4/$B$6*(POWER(C50/$B$6,3)-C50/$B$6)))-(SQRT($B$4*$B$4-C50*C50)-$B$4)/COS(ATAN(C50/$B$4)))*$B$7</f>
        <v>0</v>
      </c>
      <c r="M50" s="59">
        <f>$B$11/2+L50</f>
        <v>3.1</v>
      </c>
      <c r="N50" s="57">
        <f>C50+2*M50*TAN(K50)</f>
        <v>67.13299881063975</v>
      </c>
      <c r="O50" s="57">
        <f>ATAN($B$2*4/$B$6*(POWER(N50/$B$6,3)-N50/$B$6))+ATAN(N50/$B$4)</f>
        <v>-2.6325421009776306E-11</v>
      </c>
      <c r="P50" s="57">
        <f>-O50-ASIN($B$24*SIN(-O50-K50)/$B$25)</f>
        <v>-2.909018018338705E-07</v>
      </c>
      <c r="Q50" s="59">
        <f>(($B$2*POWER(1-POWER(N50/$B$6,2),2)-$B$2)/COS(ATAN($B$2*4/$B$6*(POWER(N50/$B$6,3)-N50/$B$6)))-(SQRT($B$4*$B$4-N50*N50)-$B$4)/COS(ATAN(N50/$B$4)))*$B$8</f>
        <v>-0.012394897826201068</v>
      </c>
      <c r="R50" s="59">
        <f>$B$11/2+Q50</f>
        <v>3.087605102173799</v>
      </c>
      <c r="S50" s="59">
        <f>N50-($B$18+$D$32+R50)*TAN(P50)+$D$31</f>
        <v>67.13314903678665</v>
      </c>
      <c r="T50" s="59">
        <f>P50+ASIN(S50/$B$12*SIN(P50+RADIANS(90)))+RADIANS($D$29)</f>
        <v>0.0816617043109377</v>
      </c>
      <c r="U50" s="57">
        <f>2*T50-P50</f>
        <v>0.16332369952367723</v>
      </c>
      <c r="V50" s="57">
        <f>$B$12*SIN(T50-P50)/SIN(RADIANS(180)-U50)-$D$32</f>
        <v>163.52523859002304</v>
      </c>
      <c r="W50" s="57">
        <f>U50-ASIN(V50/$B$13*SIN(RADIANS(180)-U50))+RADIANS($D$30)</f>
        <v>0.06488599304349217</v>
      </c>
      <c r="X50" s="57">
        <f>U50-2*W50</f>
        <v>0.03355171343669289</v>
      </c>
      <c r="Y50" s="57">
        <f>$B$13*COS(W50)-V50</f>
        <v>106.45175518234174</v>
      </c>
      <c r="Z50" s="57">
        <f>$B$13*SIN(W50)-$B$13*SIN(RADIANS($D$30))</f>
        <v>17.542351141963604</v>
      </c>
      <c r="AA50" s="57">
        <f>Z50/TAN(X50)</f>
        <v>522.648958119975</v>
      </c>
      <c r="AB50" s="57">
        <f>AA50+Y50+V50-$B$17</f>
        <v>125.60963192115355</v>
      </c>
      <c r="AC50" s="57"/>
      <c r="AD50" s="52" t="s">
        <v>42</v>
      </c>
      <c r="AE50" s="52" t="s">
        <v>83</v>
      </c>
      <c r="AF50" s="52" t="s">
        <v>77</v>
      </c>
      <c r="AG50" s="57"/>
      <c r="AH50" s="57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</row>
    <row r="51" spans="1:51" ht="12.75">
      <c r="A51" s="56" t="s">
        <v>56</v>
      </c>
      <c r="B51" s="57">
        <f>-$B$9*$B$10</f>
        <v>-67.133</v>
      </c>
      <c r="C51" s="57">
        <f>B51-$D$31</f>
        <v>-67.133</v>
      </c>
      <c r="D51" s="58">
        <f>$B$2*POWER(1-POWER(C51/$B$6,2),2)-$B$2</f>
        <v>-0.7331202383799926</v>
      </c>
      <c r="E51" s="57">
        <f>ATAN($B$2*4/$B$6*(POWER(C51/$B$6,3)-C51/$B$6))</f>
        <v>0.021465879534760545</v>
      </c>
      <c r="F51" s="58">
        <f>SQRT($B$4*$B$4-C51*C51)-$B$4</f>
        <v>-0.7207281961350418</v>
      </c>
      <c r="G51" s="57">
        <f>ATAN(C51/$B$4)</f>
        <v>-0.02146587953476054</v>
      </c>
      <c r="H51" s="59">
        <f>($B$2*POWER(1-POWER(C51/$B$6,2),2)-$B$2)/COS(ATAN($B$2*4/$B$6*(POWER(C51/$B$6,3)-C51/$B$6)))-(SQRT($B$4*$B$4-C51*C51)-$B$4)/COS(ATAN(C51/$B$4))</f>
        <v>-0.01239489782049874</v>
      </c>
      <c r="I51" s="57">
        <f>ATAN($B$2*4/$B$6*(POWER(C51/$B$6,3)-C51/$B$6))+ATAN(C51/$B$4)</f>
        <v>0</v>
      </c>
      <c r="J51" s="57">
        <f>RADIANS($D$35)</f>
        <v>2.90888208249388E-07</v>
      </c>
      <c r="K51" s="57">
        <f>I51-ASIN($B$23*SIN(I51+J51)/$B$24)</f>
        <v>-1.9183229778693086E-07</v>
      </c>
      <c r="L51" s="59">
        <f>(($B$2*POWER(1-POWER(C51/$B$6,2),2)-$B$2)/COS(ATAN($B$2*4/$B$6*(POWER(C51/$B$6,3)-C51/$B$6)))-(SQRT($B$4*$B$4-C51*C51)-$B$4)/COS(ATAN(C51/$B$4)))*$B$7</f>
        <v>0</v>
      </c>
      <c r="M51" s="59">
        <f>$B$11/2+L51</f>
        <v>3.1</v>
      </c>
      <c r="N51" s="57">
        <f>C51+2*M51*TAN(K51)</f>
        <v>-67.13300118936024</v>
      </c>
      <c r="O51" s="57">
        <f>ATAN($B$2*4/$B$6*(POWER(N51/$B$6,3)-N51/$B$6))+ATAN(N51/$B$4)</f>
        <v>-2.6325417540329354E-11</v>
      </c>
      <c r="P51" s="57">
        <f>-O51-ASIN($B$24*SIN(-O51-K51)/$B$25)</f>
        <v>-2.9090180183207896E-07</v>
      </c>
      <c r="Q51" s="59">
        <f>(($B$2*POWER(1-POWER(N51/$B$6,2),2)-$B$2)/COS(ATAN($B$2*4/$B$6*(POWER(N51/$B$6,3)-N51/$B$6)))-(SQRT($B$4*$B$4-N51*N51)-$B$4)/COS(ATAN(N51/$B$4)))*$B$8</f>
        <v>-0.012394897814338113</v>
      </c>
      <c r="R51" s="59">
        <f>$B$11/2+Q51</f>
        <v>3.087605102185662</v>
      </c>
      <c r="S51" s="59">
        <f>N51-($B$18+$D$32+R51)*TAN(P51)+$D$31</f>
        <v>-67.13285096321334</v>
      </c>
      <c r="T51" s="59">
        <f>P51+ASIN(S51/$B$12*SIN(P51+RADIANS(90)))+RADIANS($D$29)</f>
        <v>-0.08166192272424144</v>
      </c>
      <c r="U51" s="57">
        <f>2*T51-P51</f>
        <v>-0.16332355454668104</v>
      </c>
      <c r="V51" s="57">
        <f>$B$12*SIN(T51-P51)/SIN(RADIANS(180)-U51)-$D$32</f>
        <v>163.52376863404902</v>
      </c>
      <c r="W51" s="57">
        <f>U51-ASIN(V51/$B$13*SIN(RADIANS(180)-U51))+RADIANS($D$30)</f>
        <v>-0.0648868226904366</v>
      </c>
      <c r="X51" s="57">
        <f>U51-2*W51</f>
        <v>-0.033549909165807856</v>
      </c>
      <c r="Y51" s="57">
        <f>$B$13*COS(W51)-V51</f>
        <v>106.45321058426481</v>
      </c>
      <c r="Z51" s="57">
        <f>$B$13*SIN(W51)</f>
        <v>-17.542575127545515</v>
      </c>
      <c r="AA51" s="57">
        <f>Z51/TAN(X51)</f>
        <v>522.683760297326</v>
      </c>
      <c r="AB51" s="57">
        <f>AA51+Y51+V51-$B$17</f>
        <v>125.64441954445351</v>
      </c>
      <c r="AC51" s="57"/>
      <c r="AD51" s="57">
        <f>(AB50*TAN(X50)-AB51*TAN(X51))/(TAN(X50)-TAN(X51))</f>
        <v>125.62702526475657</v>
      </c>
      <c r="AE51" s="57">
        <f>(AD51-AB50)*TAN(X50)</f>
        <v>0.0005837955596707259</v>
      </c>
      <c r="AF51" s="57">
        <f>(POWER(AE51-AE49,2)+POWER(AD51-AD49,2))/(2*(AD49-AD51))</f>
        <v>279.6446243612191</v>
      </c>
      <c r="AG51" s="57"/>
      <c r="AH51" s="57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</row>
    <row r="52" spans="1:51" s="184" customFormat="1" ht="12.75">
      <c r="A52" s="180"/>
      <c r="B52" s="181"/>
      <c r="C52" s="181"/>
      <c r="D52" s="182"/>
      <c r="E52" s="181"/>
      <c r="F52" s="182"/>
      <c r="G52" s="181"/>
      <c r="H52" s="183"/>
      <c r="I52" s="181"/>
      <c r="J52" s="181"/>
      <c r="K52" s="181"/>
      <c r="L52" s="183"/>
      <c r="M52" s="183"/>
      <c r="N52" s="181"/>
      <c r="O52" s="181"/>
      <c r="P52" s="181"/>
      <c r="Q52" s="183"/>
      <c r="R52" s="183"/>
      <c r="S52" s="183"/>
      <c r="T52" s="183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</row>
    <row r="53" spans="1:51" ht="13.5" thickBot="1">
      <c r="A53" s="55"/>
      <c r="B53" s="55"/>
      <c r="C53" s="55"/>
      <c r="D53" s="55"/>
      <c r="E53" s="55"/>
      <c r="F53" s="55"/>
      <c r="G53" s="60"/>
      <c r="H53" s="55"/>
      <c r="I53" s="55"/>
      <c r="J53" s="55"/>
      <c r="K53" s="60"/>
      <c r="L53" s="60"/>
      <c r="M53" s="55"/>
      <c r="N53" s="55"/>
      <c r="O53" s="55"/>
      <c r="P53" s="60"/>
      <c r="Q53" s="60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</row>
    <row r="54" spans="1:52" ht="13.5" thickBot="1">
      <c r="A54" s="50"/>
      <c r="B54" s="51" t="s">
        <v>59</v>
      </c>
      <c r="C54" s="61" t="s">
        <v>14</v>
      </c>
      <c r="D54" s="62" t="s">
        <v>30</v>
      </c>
      <c r="E54" s="63" t="s">
        <v>5</v>
      </c>
      <c r="F54" s="63" t="s">
        <v>6</v>
      </c>
      <c r="G54" s="63" t="s">
        <v>9</v>
      </c>
      <c r="H54" s="62" t="s">
        <v>11</v>
      </c>
      <c r="I54" s="62" t="s">
        <v>12</v>
      </c>
      <c r="J54" s="61" t="s">
        <v>15</v>
      </c>
      <c r="K54" s="63" t="s">
        <v>8</v>
      </c>
      <c r="L54" s="63" t="s">
        <v>7</v>
      </c>
      <c r="M54" s="62" t="s">
        <v>11</v>
      </c>
      <c r="N54" s="62" t="s">
        <v>16</v>
      </c>
      <c r="O54" s="61" t="s">
        <v>18</v>
      </c>
      <c r="P54" s="63" t="s">
        <v>19</v>
      </c>
      <c r="Q54" s="63" t="s">
        <v>21</v>
      </c>
      <c r="R54" s="61" t="s">
        <v>22</v>
      </c>
      <c r="S54" s="63" t="s">
        <v>20</v>
      </c>
      <c r="T54" s="63" t="s">
        <v>23</v>
      </c>
      <c r="U54" s="61" t="s">
        <v>24</v>
      </c>
      <c r="V54" s="61" t="s">
        <v>25</v>
      </c>
      <c r="W54" s="61" t="s">
        <v>26</v>
      </c>
      <c r="X54" s="61" t="s">
        <v>27</v>
      </c>
      <c r="Y54" s="64" t="s">
        <v>14</v>
      </c>
      <c r="Z54" s="65" t="s">
        <v>30</v>
      </c>
      <c r="AA54" s="66" t="s">
        <v>5</v>
      </c>
      <c r="AB54" s="66" t="s">
        <v>6</v>
      </c>
      <c r="AC54" s="66" t="s">
        <v>9</v>
      </c>
      <c r="AD54" s="65" t="s">
        <v>11</v>
      </c>
      <c r="AE54" s="65" t="s">
        <v>12</v>
      </c>
      <c r="AF54" s="64" t="s">
        <v>15</v>
      </c>
      <c r="AG54" s="66" t="s">
        <v>8</v>
      </c>
      <c r="AH54" s="66" t="s">
        <v>7</v>
      </c>
      <c r="AI54" s="65" t="s">
        <v>11</v>
      </c>
      <c r="AJ54" s="65" t="s">
        <v>16</v>
      </c>
      <c r="AK54" s="64" t="s">
        <v>18</v>
      </c>
      <c r="AL54" s="66" t="s">
        <v>19</v>
      </c>
      <c r="AM54" s="66" t="s">
        <v>21</v>
      </c>
      <c r="AN54" s="64" t="s">
        <v>22</v>
      </c>
      <c r="AO54" s="66" t="s">
        <v>20</v>
      </c>
      <c r="AP54" s="66" t="s">
        <v>23</v>
      </c>
      <c r="AQ54" s="64" t="s">
        <v>24</v>
      </c>
      <c r="AR54" s="64" t="s">
        <v>25</v>
      </c>
      <c r="AS54" s="64" t="s">
        <v>26</v>
      </c>
      <c r="AT54" s="64" t="s">
        <v>27</v>
      </c>
      <c r="AU54" s="67" t="s">
        <v>80</v>
      </c>
      <c r="AV54" s="67" t="s">
        <v>81</v>
      </c>
      <c r="AW54" s="67" t="s">
        <v>111</v>
      </c>
      <c r="AX54" s="67" t="s">
        <v>86</v>
      </c>
      <c r="AY54" s="67" t="s">
        <v>28</v>
      </c>
      <c r="AZ54" s="4" t="s">
        <v>84</v>
      </c>
    </row>
    <row r="55" spans="1:52" ht="12.75">
      <c r="A55" s="50"/>
      <c r="B55" s="55">
        <f>$B$19/2</f>
        <v>102.45</v>
      </c>
      <c r="C55" s="68">
        <f aca="true" t="shared" si="0" ref="C55:C86">B55-$D$31</f>
        <v>102.45</v>
      </c>
      <c r="D55" s="69">
        <f aca="true" t="shared" si="1" ref="D55:D86">($B$2*POWER(1-POWER(C55/$B$6,2),2)-$B$2)/COS(ATAN($B$2*4/$B$6*(POWER(C55/$B$6,3)-C55/$B$6)))-(SQRT($B$4*$B$4-C55*C55)-$B$4)/COS(ATAN(C55/$B$4))</f>
        <v>0.010092281849215512</v>
      </c>
      <c r="E55" s="70">
        <f aca="true" t="shared" si="2" ref="E55:E86">(ATAN($B$2*4/$B$6*(POWER(C55/$B$6,3)-C55/$B$6))+ATAN(C55/$B$4))*$B$7</f>
        <v>0</v>
      </c>
      <c r="F55" s="70">
        <v>0</v>
      </c>
      <c r="G55" s="70">
        <f aca="true" t="shared" si="3" ref="G55:G86">E55-ASIN($B$23*SIN(E55+F55)/$B$24)</f>
        <v>0</v>
      </c>
      <c r="H55" s="69">
        <f aca="true" t="shared" si="4" ref="H55:H86">(($B$2*POWER(1-POWER(C55/$B$6,2),2)-$B$2)/COS(ATAN($B$2*4/$B$6*(POWER(C55/$B$6,3)-C55/$B$6)))-(SQRT($B$4*$B$4-C55*C55)-$B$4)/COS(ATAN(C55/$B$4)))*$B$7</f>
        <v>0</v>
      </c>
      <c r="I55" s="69">
        <f aca="true" t="shared" si="5" ref="I55:I86">$B$11/2+H55</f>
        <v>3.1</v>
      </c>
      <c r="J55" s="70">
        <f aca="true" t="shared" si="6" ref="J55:J86">C55+2*I55*TAN(G55)</f>
        <v>102.45</v>
      </c>
      <c r="K55" s="70">
        <f aca="true" t="shared" si="7" ref="K55:K86">(ATAN($B$2*4/$B$6*(POWER(J55/$B$6,3)-J55/$B$6))+ATAN(J55/$B$4))*$B$8</f>
        <v>0.0015058895650767838</v>
      </c>
      <c r="L55" s="70">
        <f aca="true" t="shared" si="8" ref="L55:L86">-K55-ASIN($B$24*SIN(-K55-G55)/$B$25)</f>
        <v>0.0007775931309220436</v>
      </c>
      <c r="M55" s="69">
        <f aca="true" t="shared" si="9" ref="M55:M86">(($B$2*POWER(1-POWER(J55/$B$6,2),2)-$B$2)/COS(ATAN($B$2*4/$B$6*(POWER(J55/$B$6,3)-J55/$B$6)))-(SQRT($B$4*$B$4-J55*J55)-$B$4)/COS(ATAN(J55/$B$4)))*$B$8</f>
        <v>0.010092281849215512</v>
      </c>
      <c r="N55" s="69">
        <f aca="true" t="shared" si="10" ref="N55:N86">$B$11/2+M55</f>
        <v>3.110092281849216</v>
      </c>
      <c r="O55" s="69">
        <f aca="true" t="shared" si="11" ref="O55:O86">J55-($B$18+$D$32+N55)*TAN(L55)+$D$31</f>
        <v>102.0484214281263</v>
      </c>
      <c r="P55" s="69">
        <f aca="true" t="shared" si="12" ref="P55:P86">L55+ASIN(O55/$B$12*SIN(L55+RADIANS(90)))+RADIANS($D$29)</f>
        <v>0.12509316305201051</v>
      </c>
      <c r="Q55" s="70">
        <f aca="true" t="shared" si="13" ref="Q55:Q105">2*P55-L55</f>
        <v>0.24940873297309898</v>
      </c>
      <c r="R55" s="70">
        <f aca="true" t="shared" si="14" ref="R55:R86">$B$12*SIN(P55-L55)/SIN(RADIANS(180)-Q55)-$D$32</f>
        <v>164.08281023098016</v>
      </c>
      <c r="S55" s="70">
        <f>Q55-ASIN(R55/$B$13*SIN(RADIANS(180)-Q55))+RADIANS($D$30)</f>
        <v>0.09914409199112645</v>
      </c>
      <c r="T55" s="70">
        <f aca="true" t="shared" si="15" ref="T55:T105">Q55-2*S55</f>
        <v>0.05112054899084609</v>
      </c>
      <c r="U55" s="70">
        <f aca="true" t="shared" si="16" ref="U55:U105">$B$13*COS(S55)-R55</f>
        <v>105.13492413674413</v>
      </c>
      <c r="V55" s="70">
        <f>$B$13*SIN(S55)-$B$13*SIN(RADIANS($D$30))</f>
        <v>26.77914770602112</v>
      </c>
      <c r="W55" s="70">
        <f aca="true" t="shared" si="17" ref="W55:W105">V55/TAN(T55)</f>
        <v>523.3867155090412</v>
      </c>
      <c r="X55" s="71">
        <f aca="true" t="shared" si="18" ref="X55:X105">W55+U55+R55-$B$17</f>
        <v>125.58812990557931</v>
      </c>
      <c r="Y55" s="68">
        <f>-(C55-$D$31)</f>
        <v>-102.45</v>
      </c>
      <c r="Z55" s="69">
        <f aca="true" t="shared" si="19" ref="Z55:Z86">($B$2*POWER(1-POWER(Y55/$B$6,2),2)-$B$2)/COS(ATAN($B$2*4/$B$6*(POWER(Y55/$B$6,3)-Y55/$B$6)))-(SQRT($B$4*$B$4-Y55*Y55)-$B$4)/COS(ATAN(Y55/$B$4))</f>
        <v>0.010092281849215512</v>
      </c>
      <c r="AA55" s="70">
        <f aca="true" t="shared" si="20" ref="AA55:AA86">(ATAN($B$2*4/$B$6*(POWER(Y55/$B$6,3)-Y55/$B$6))+ATAN(Y55/$B$4))*$B$7</f>
        <v>0</v>
      </c>
      <c r="AB55" s="70">
        <v>0</v>
      </c>
      <c r="AC55" s="70">
        <f aca="true" t="shared" si="21" ref="AC55:AC86">AA55-ASIN($B$23*SIN(AA55+AB55)/$B$24)</f>
        <v>0</v>
      </c>
      <c r="AD55" s="69">
        <f aca="true" t="shared" si="22" ref="AD55:AD86">(($B$2*POWER(1-POWER(Y55/$B$6,2),2)-$B$2)/COS(ATAN($B$2*4/$B$6*(POWER(Y55/$B$6,3)-Y55/$B$6)))-(SQRT($B$4*$B$4-Y55*Y55)-$B$4)/COS(ATAN(Y55/$B$4)))*$B$7</f>
        <v>0</v>
      </c>
      <c r="AE55" s="69">
        <f aca="true" t="shared" si="23" ref="AE55:AE86">$B$11/2+AD55</f>
        <v>3.1</v>
      </c>
      <c r="AF55" s="70">
        <f aca="true" t="shared" si="24" ref="AF55:AF86">Y55+2*AE55*TAN(AC55)</f>
        <v>-102.45</v>
      </c>
      <c r="AG55" s="70">
        <f aca="true" t="shared" si="25" ref="AG55:AG86">(ATAN($B$2*4/$B$6*(POWER(AF55/$B$6,3)-AF55/$B$6))+ATAN(AF55/$B$4))*$B$8</f>
        <v>-0.0015058895650767838</v>
      </c>
      <c r="AH55" s="70">
        <f aca="true" t="shared" si="26" ref="AH55:AH86">-AG55-ASIN($B$24*SIN(-AG55-AC55)/$B$25)</f>
        <v>-0.0007775931309220436</v>
      </c>
      <c r="AI55" s="69">
        <f aca="true" t="shared" si="27" ref="AI55:AI86">(($B$2*POWER(1-POWER(AF55/$B$6,2),2)-$B$2)/COS(ATAN($B$2*4/$B$6*(POWER(AF55/$B$6,3)-AF55/$B$6)))-(SQRT($B$4*$B$4-AF55*AF55)-$B$4)/COS(ATAN(AF55/$B$4)))*$B$8</f>
        <v>0.010092281849215512</v>
      </c>
      <c r="AJ55" s="69">
        <f aca="true" t="shared" si="28" ref="AJ55:AJ86">$B$11/2+AI55</f>
        <v>3.110092281849216</v>
      </c>
      <c r="AK55" s="69">
        <f aca="true" t="shared" si="29" ref="AK55:AK86">AF55-($B$18+$D$32+AJ55)*TAN(AH55)+$D$31</f>
        <v>-102.0484214281263</v>
      </c>
      <c r="AL55" s="69">
        <f aca="true" t="shared" si="30" ref="AL55:AL86">AH55+ASIN(AK55/$B$12*SIN(AH55+RADIANS(90)))+RADIANS($D$29)</f>
        <v>-0.12509316305201051</v>
      </c>
      <c r="AM55" s="70">
        <f aca="true" t="shared" si="31" ref="AM55:AM119">2*AL55-AH55</f>
        <v>-0.24940873297309898</v>
      </c>
      <c r="AN55" s="70">
        <f aca="true" t="shared" si="32" ref="AN55:AN86">$B$12*SIN(AL55-AH55)/SIN(RADIANS(180)-AM55)-$D$32</f>
        <v>164.08281023098056</v>
      </c>
      <c r="AO55" s="70">
        <f aca="true" t="shared" si="33" ref="AO55:AO86">AM55-ASIN(AN55/$B$13*SIN(RADIANS(180)-AM55))+RADIANS($D$30)</f>
        <v>-0.09914409199112623</v>
      </c>
      <c r="AP55" s="70">
        <f aca="true" t="shared" si="34" ref="AP55:AP119">AM55-2*AO55</f>
        <v>-0.05112054899084653</v>
      </c>
      <c r="AQ55" s="70">
        <f aca="true" t="shared" si="35" ref="AQ55:AQ119">$B$13*COS(AO55)-AN55</f>
        <v>105.13492413674373</v>
      </c>
      <c r="AR55" s="70">
        <f>$B$13*SIN(AO55)-$B$13*SIN(RADIANS($D$30))</f>
        <v>-26.77914770602106</v>
      </c>
      <c r="AS55" s="70">
        <f aca="true" t="shared" si="36" ref="AS55:AS119">AR55/TAN(AP55)</f>
        <v>523.3867155090355</v>
      </c>
      <c r="AT55" s="71">
        <f aca="true" t="shared" si="37" ref="AT55:AT119">AS55+AQ55+AN55-$B$17</f>
        <v>125.58812990557362</v>
      </c>
      <c r="AU55" s="70">
        <f>(X55*TAN(T55)-AT55*TAN(AP55))/(TAN(T55)-TAN(AP55))</f>
        <v>125.58812990557647</v>
      </c>
      <c r="AV55" s="72">
        <f aca="true" t="shared" si="38" ref="AV55:AV86">AU55-$AD$49+$D$34</f>
        <v>-0.038895359789478334</v>
      </c>
      <c r="AW55" s="72">
        <f>((AU55-X55)*TAN(T55)-$AE$49)*1000</f>
        <v>-6.146349006643142E-12</v>
      </c>
      <c r="AX55" s="93">
        <f>ABS(AV55*(TAN(AP55)+TAN(-T55))*1000)</f>
        <v>3.980172037298438</v>
      </c>
      <c r="AY55" s="70">
        <f>(AU55+$B$17-(R55+U55+AN55+AQ55)/2)*(C55-Y55)/(V55-AR55)</f>
        <v>2002.3403878475453</v>
      </c>
      <c r="AZ55" s="6">
        <f aca="true" t="shared" si="39" ref="AZ55:AZ86">AY55-$AG$49</f>
        <v>2.156012835318734</v>
      </c>
    </row>
    <row r="56" spans="1:52" ht="12.75">
      <c r="A56" s="50"/>
      <c r="B56" s="55">
        <f>B55-$B$22</f>
        <v>101.171</v>
      </c>
      <c r="C56" s="73">
        <f t="shared" si="0"/>
        <v>101.171</v>
      </c>
      <c r="D56" s="74">
        <f t="shared" si="1"/>
        <v>0.00818762726766753</v>
      </c>
      <c r="E56" s="75">
        <f t="shared" si="2"/>
        <v>0</v>
      </c>
      <c r="F56" s="75">
        <v>0</v>
      </c>
      <c r="G56" s="75">
        <f t="shared" si="3"/>
        <v>0</v>
      </c>
      <c r="H56" s="74">
        <f t="shared" si="4"/>
        <v>0</v>
      </c>
      <c r="I56" s="74">
        <f t="shared" si="5"/>
        <v>3.1</v>
      </c>
      <c r="J56" s="75">
        <f t="shared" si="6"/>
        <v>101.171</v>
      </c>
      <c r="K56" s="75">
        <f t="shared" si="7"/>
        <v>0.0014224588351976417</v>
      </c>
      <c r="L56" s="75">
        <f t="shared" si="8"/>
        <v>0.0007345120605539539</v>
      </c>
      <c r="M56" s="74">
        <f t="shared" si="9"/>
        <v>0.00818762726766753</v>
      </c>
      <c r="N56" s="74">
        <f t="shared" si="10"/>
        <v>3.1081876272676676</v>
      </c>
      <c r="O56" s="74">
        <f t="shared" si="11"/>
        <v>100.79167153332494</v>
      </c>
      <c r="P56" s="74">
        <f t="shared" si="12"/>
        <v>0.12351132255115513</v>
      </c>
      <c r="Q56" s="75">
        <f t="shared" si="13"/>
        <v>0.2462881330417563</v>
      </c>
      <c r="R56" s="75">
        <f t="shared" si="14"/>
        <v>164.05816702244704</v>
      </c>
      <c r="S56" s="75">
        <f aca="true" t="shared" si="40" ref="S56:S86">Q56-ASIN(R56/$B$13*SIN(RADIANS(180)-Q56))+RADIANS($D$30)</f>
        <v>0.09790136665168586</v>
      </c>
      <c r="T56" s="75">
        <f t="shared" si="15"/>
        <v>0.05048539973838459</v>
      </c>
      <c r="U56" s="75">
        <f t="shared" si="16"/>
        <v>105.19263857676702</v>
      </c>
      <c r="V56" s="75">
        <f aca="true" t="shared" si="41" ref="V56:V105">$B$13*SIN(S56)-$B$13*SIN(RADIANS($D$30))</f>
        <v>26.444563413406815</v>
      </c>
      <c r="W56" s="75">
        <f t="shared" si="17"/>
        <v>523.3610637125153</v>
      </c>
      <c r="X56" s="76">
        <f t="shared" si="18"/>
        <v>125.59554934054302</v>
      </c>
      <c r="Y56" s="73">
        <f aca="true" t="shared" si="42" ref="Y56:Y120">-(C56-$D$31)</f>
        <v>-101.171</v>
      </c>
      <c r="Z56" s="74">
        <f t="shared" si="19"/>
        <v>0.00818762726766753</v>
      </c>
      <c r="AA56" s="75">
        <f t="shared" si="20"/>
        <v>0</v>
      </c>
      <c r="AB56" s="75">
        <v>0</v>
      </c>
      <c r="AC56" s="75">
        <f t="shared" si="21"/>
        <v>0</v>
      </c>
      <c r="AD56" s="74">
        <f t="shared" si="22"/>
        <v>0</v>
      </c>
      <c r="AE56" s="74">
        <f t="shared" si="23"/>
        <v>3.1</v>
      </c>
      <c r="AF56" s="75">
        <f t="shared" si="24"/>
        <v>-101.171</v>
      </c>
      <c r="AG56" s="75">
        <f t="shared" si="25"/>
        <v>-0.0014224588351976417</v>
      </c>
      <c r="AH56" s="75">
        <f t="shared" si="26"/>
        <v>-0.0007345120605539539</v>
      </c>
      <c r="AI56" s="74">
        <f t="shared" si="27"/>
        <v>0.00818762726766753</v>
      </c>
      <c r="AJ56" s="74">
        <f t="shared" si="28"/>
        <v>3.1081876272676676</v>
      </c>
      <c r="AK56" s="74">
        <f t="shared" si="29"/>
        <v>-100.79167153332494</v>
      </c>
      <c r="AL56" s="74">
        <f t="shared" si="30"/>
        <v>-0.12351132255115513</v>
      </c>
      <c r="AM56" s="75">
        <f t="shared" si="31"/>
        <v>-0.2462881330417563</v>
      </c>
      <c r="AN56" s="75">
        <f t="shared" si="32"/>
        <v>164.05816702244744</v>
      </c>
      <c r="AO56" s="75">
        <f t="shared" si="33"/>
        <v>-0.0979013666516857</v>
      </c>
      <c r="AP56" s="75">
        <f t="shared" si="34"/>
        <v>-0.05048539973838492</v>
      </c>
      <c r="AQ56" s="75">
        <f t="shared" si="35"/>
        <v>105.19263857676663</v>
      </c>
      <c r="AR56" s="75">
        <f aca="true" t="shared" si="43" ref="AR56:AR105">$B$13*SIN(AO56)-$B$13*SIN(RADIANS($D$30))</f>
        <v>-26.44456341340677</v>
      </c>
      <c r="AS56" s="75">
        <f t="shared" si="36"/>
        <v>523.3610637125108</v>
      </c>
      <c r="AT56" s="76">
        <f t="shared" si="37"/>
        <v>125.59554934053858</v>
      </c>
      <c r="AU56" s="75">
        <f aca="true" t="shared" si="44" ref="AU56:AU120">(X56*TAN(T56)-AT56*TAN(AP56))/(TAN(T56)-TAN(AP56))</f>
        <v>125.5955493405408</v>
      </c>
      <c r="AV56" s="75">
        <f t="shared" si="38"/>
        <v>-0.03147592482514483</v>
      </c>
      <c r="AW56" s="75">
        <f aca="true" t="shared" si="45" ref="AW56:AW105">((AU56-X56)*TAN(T56)-$AE$49)*1000</f>
        <v>2.7257757685875096E-11</v>
      </c>
      <c r="AX56" s="55">
        <f aca="true" t="shared" si="46" ref="AX56:AX105">ABS(AV56*(TAN(AP56)+TAN(-T56))*1000)</f>
        <v>3.1808521792954556</v>
      </c>
      <c r="AY56" s="75">
        <f>(AU56+$B$17-(R56+U56+AN56+AQ56)/2)*(C56-Y56)/(V56-AR56)</f>
        <v>2002.262671124861</v>
      </c>
      <c r="AZ56" s="7">
        <f t="shared" si="39"/>
        <v>2.0782961126344617</v>
      </c>
    </row>
    <row r="57" spans="1:52" ht="12.75">
      <c r="A57" s="50"/>
      <c r="B57" s="55">
        <f aca="true" t="shared" si="47" ref="B57:B105">B56-$B$22</f>
        <v>99.89200000000001</v>
      </c>
      <c r="C57" s="73">
        <f t="shared" si="0"/>
        <v>99.89200000000001</v>
      </c>
      <c r="D57" s="74">
        <f t="shared" si="1"/>
        <v>0.006389684964096087</v>
      </c>
      <c r="E57" s="75">
        <f t="shared" si="2"/>
        <v>0</v>
      </c>
      <c r="F57" s="75">
        <v>0</v>
      </c>
      <c r="G57" s="75">
        <f t="shared" si="3"/>
        <v>0</v>
      </c>
      <c r="H57" s="74">
        <f t="shared" si="4"/>
        <v>0</v>
      </c>
      <c r="I57" s="74">
        <f t="shared" si="5"/>
        <v>3.1</v>
      </c>
      <c r="J57" s="75">
        <f t="shared" si="6"/>
        <v>99.89200000000001</v>
      </c>
      <c r="K57" s="75">
        <f t="shared" si="7"/>
        <v>0.0013414611018259526</v>
      </c>
      <c r="L57" s="75">
        <f t="shared" si="8"/>
        <v>0.0006926873336448639</v>
      </c>
      <c r="M57" s="74">
        <f t="shared" si="9"/>
        <v>0.006389684964096087</v>
      </c>
      <c r="N57" s="74">
        <f t="shared" si="10"/>
        <v>3.106389684964096</v>
      </c>
      <c r="O57" s="74">
        <f t="shared" si="11"/>
        <v>99.53427258030287</v>
      </c>
      <c r="P57" s="74">
        <f t="shared" si="12"/>
        <v>0.12193023560378496</v>
      </c>
      <c r="Q57" s="75">
        <f t="shared" si="13"/>
        <v>0.24316778387392507</v>
      </c>
      <c r="R57" s="75">
        <f t="shared" si="14"/>
        <v>164.03386577812705</v>
      </c>
      <c r="S57" s="75">
        <f t="shared" si="40"/>
        <v>0.09665880627542325</v>
      </c>
      <c r="T57" s="75">
        <f t="shared" si="15"/>
        <v>0.04985017132307856</v>
      </c>
      <c r="U57" s="75">
        <f t="shared" si="16"/>
        <v>105.24959092358608</v>
      </c>
      <c r="V57" s="75">
        <f t="shared" si="41"/>
        <v>26.109982702561176</v>
      </c>
      <c r="W57" s="75">
        <f t="shared" si="17"/>
        <v>523.335232611917</v>
      </c>
      <c r="X57" s="76">
        <f t="shared" si="18"/>
        <v>125.60236934244392</v>
      </c>
      <c r="Y57" s="73">
        <f t="shared" si="42"/>
        <v>-99.89200000000001</v>
      </c>
      <c r="Z57" s="74">
        <f t="shared" si="19"/>
        <v>0.006389684964096087</v>
      </c>
      <c r="AA57" s="75">
        <f t="shared" si="20"/>
        <v>0</v>
      </c>
      <c r="AB57" s="75">
        <v>0</v>
      </c>
      <c r="AC57" s="75">
        <f t="shared" si="21"/>
        <v>0</v>
      </c>
      <c r="AD57" s="74">
        <f t="shared" si="22"/>
        <v>0</v>
      </c>
      <c r="AE57" s="74">
        <f t="shared" si="23"/>
        <v>3.1</v>
      </c>
      <c r="AF57" s="75">
        <f t="shared" si="24"/>
        <v>-99.89200000000001</v>
      </c>
      <c r="AG57" s="75">
        <f t="shared" si="25"/>
        <v>-0.0013414611018259526</v>
      </c>
      <c r="AH57" s="75">
        <f t="shared" si="26"/>
        <v>-0.0006926873336448639</v>
      </c>
      <c r="AI57" s="74">
        <f t="shared" si="27"/>
        <v>0.006389684964096087</v>
      </c>
      <c r="AJ57" s="74">
        <f t="shared" si="28"/>
        <v>3.106389684964096</v>
      </c>
      <c r="AK57" s="74">
        <f t="shared" si="29"/>
        <v>-99.53427258030287</v>
      </c>
      <c r="AL57" s="74">
        <f t="shared" si="30"/>
        <v>-0.12193023560378496</v>
      </c>
      <c r="AM57" s="75">
        <f t="shared" si="31"/>
        <v>-0.24316778387392507</v>
      </c>
      <c r="AN57" s="75">
        <f t="shared" si="32"/>
        <v>164.03386577812745</v>
      </c>
      <c r="AO57" s="75">
        <f t="shared" si="33"/>
        <v>-0.09665880627542306</v>
      </c>
      <c r="AP57" s="75">
        <f t="shared" si="34"/>
        <v>-0.04985017132307895</v>
      </c>
      <c r="AQ57" s="75">
        <f t="shared" si="35"/>
        <v>105.24959092358569</v>
      </c>
      <c r="AR57" s="75">
        <f t="shared" si="43"/>
        <v>-26.109982702561123</v>
      </c>
      <c r="AS57" s="75">
        <f t="shared" si="36"/>
        <v>523.3352326119118</v>
      </c>
      <c r="AT57" s="76">
        <f t="shared" si="37"/>
        <v>125.60236934243858</v>
      </c>
      <c r="AU57" s="75">
        <f t="shared" si="44"/>
        <v>125.60236934244124</v>
      </c>
      <c r="AV57" s="75">
        <f t="shared" si="38"/>
        <v>-0.024655922924708307</v>
      </c>
      <c r="AW57" s="75">
        <f t="shared" si="45"/>
        <v>5.2725106278131735E-12</v>
      </c>
      <c r="AX57" s="55">
        <f t="shared" si="46"/>
        <v>2.46024223466417</v>
      </c>
      <c r="AY57" s="75">
        <f aca="true" t="shared" si="48" ref="AY57:AY105">(AU57+$B$17-(R57+U57+AN57+AQ57)/2)*(C57-Y57)/(V57-AR57)</f>
        <v>2002.1845150797997</v>
      </c>
      <c r="AZ57" s="7">
        <f t="shared" si="39"/>
        <v>2.0001400675730565</v>
      </c>
    </row>
    <row r="58" spans="1:52" ht="12.75">
      <c r="A58" s="50"/>
      <c r="B58" s="55">
        <f t="shared" si="47"/>
        <v>98.61300000000001</v>
      </c>
      <c r="C58" s="73">
        <f t="shared" si="0"/>
        <v>98.61300000000001</v>
      </c>
      <c r="D58" s="74">
        <f t="shared" si="1"/>
        <v>0.0046953022493154695</v>
      </c>
      <c r="E58" s="75">
        <f t="shared" si="2"/>
        <v>0</v>
      </c>
      <c r="F58" s="75">
        <v>0</v>
      </c>
      <c r="G58" s="75">
        <f t="shared" si="3"/>
        <v>0</v>
      </c>
      <c r="H58" s="74">
        <f t="shared" si="4"/>
        <v>0</v>
      </c>
      <c r="I58" s="74">
        <f t="shared" si="5"/>
        <v>3.1</v>
      </c>
      <c r="J58" s="75">
        <f t="shared" si="6"/>
        <v>98.61300000000001</v>
      </c>
      <c r="K58" s="75">
        <f t="shared" si="7"/>
        <v>0.0012628657658839866</v>
      </c>
      <c r="L58" s="75">
        <f t="shared" si="8"/>
        <v>0.0006521031471277161</v>
      </c>
      <c r="M58" s="74">
        <f t="shared" si="9"/>
        <v>0.0046953022493154695</v>
      </c>
      <c r="N58" s="74">
        <f t="shared" si="10"/>
        <v>3.104695302249316</v>
      </c>
      <c r="O58" s="74">
        <f t="shared" si="11"/>
        <v>98.27623275269349</v>
      </c>
      <c r="P58" s="74">
        <f t="shared" si="12"/>
        <v>0.1203498930934774</v>
      </c>
      <c r="Q58" s="75">
        <f t="shared" si="13"/>
        <v>0.2400476830398271</v>
      </c>
      <c r="R58" s="75">
        <f t="shared" si="14"/>
        <v>164.009905307348</v>
      </c>
      <c r="S58" s="75">
        <f t="shared" si="40"/>
        <v>0.09541641024052211</v>
      </c>
      <c r="T58" s="75">
        <f t="shared" si="15"/>
        <v>0.04921486255878288</v>
      </c>
      <c r="U58" s="75">
        <f t="shared" si="16"/>
        <v>105.30578249906961</v>
      </c>
      <c r="V58" s="75">
        <f t="shared" si="41"/>
        <v>25.775405938755878</v>
      </c>
      <c r="W58" s="75">
        <f t="shared" si="17"/>
        <v>523.3092405810219</v>
      </c>
      <c r="X58" s="76">
        <f t="shared" si="18"/>
        <v>125.60860841625322</v>
      </c>
      <c r="Y58" s="73">
        <f t="shared" si="42"/>
        <v>-98.61300000000001</v>
      </c>
      <c r="Z58" s="74">
        <f t="shared" si="19"/>
        <v>0.0046953022493154695</v>
      </c>
      <c r="AA58" s="75">
        <f t="shared" si="20"/>
        <v>0</v>
      </c>
      <c r="AB58" s="75">
        <v>0</v>
      </c>
      <c r="AC58" s="75">
        <f t="shared" si="21"/>
        <v>0</v>
      </c>
      <c r="AD58" s="74">
        <f t="shared" si="22"/>
        <v>0</v>
      </c>
      <c r="AE58" s="74">
        <f t="shared" si="23"/>
        <v>3.1</v>
      </c>
      <c r="AF58" s="75">
        <f t="shared" si="24"/>
        <v>-98.61300000000001</v>
      </c>
      <c r="AG58" s="75">
        <f t="shared" si="25"/>
        <v>-0.0012628657658839866</v>
      </c>
      <c r="AH58" s="75">
        <f t="shared" si="26"/>
        <v>-0.0006521031471277161</v>
      </c>
      <c r="AI58" s="74">
        <f t="shared" si="27"/>
        <v>0.0046953022493154695</v>
      </c>
      <c r="AJ58" s="74">
        <f t="shared" si="28"/>
        <v>3.104695302249316</v>
      </c>
      <c r="AK58" s="74">
        <f t="shared" si="29"/>
        <v>-98.27623275269349</v>
      </c>
      <c r="AL58" s="74">
        <f t="shared" si="30"/>
        <v>-0.1203498930934774</v>
      </c>
      <c r="AM58" s="75">
        <f t="shared" si="31"/>
        <v>-0.2400476830398271</v>
      </c>
      <c r="AN58" s="75">
        <f t="shared" si="32"/>
        <v>164.00990530734833</v>
      </c>
      <c r="AO58" s="75">
        <f t="shared" si="33"/>
        <v>-0.09541641024052194</v>
      </c>
      <c r="AP58" s="75">
        <f t="shared" si="34"/>
        <v>-0.04921486255878321</v>
      </c>
      <c r="AQ58" s="75">
        <f t="shared" si="35"/>
        <v>105.30578249906927</v>
      </c>
      <c r="AR58" s="75">
        <f t="shared" si="43"/>
        <v>-25.775405938755835</v>
      </c>
      <c r="AS58" s="75">
        <f t="shared" si="36"/>
        <v>523.3092405810174</v>
      </c>
      <c r="AT58" s="76">
        <f t="shared" si="37"/>
        <v>125.6086084162489</v>
      </c>
      <c r="AU58" s="75">
        <f t="shared" si="44"/>
        <v>125.60860841625106</v>
      </c>
      <c r="AV58" s="75">
        <f t="shared" si="38"/>
        <v>-0.01841684911488528</v>
      </c>
      <c r="AW58" s="75">
        <f t="shared" si="45"/>
        <v>3.288121643186824E-11</v>
      </c>
      <c r="AX58" s="55">
        <f t="shared" si="46"/>
        <v>1.8142303832507634</v>
      </c>
      <c r="AY58" s="75">
        <f t="shared" si="48"/>
        <v>2002.1059712515632</v>
      </c>
      <c r="AZ58" s="7">
        <f t="shared" si="39"/>
        <v>1.9215962393366226</v>
      </c>
    </row>
    <row r="59" spans="1:52" ht="12.75">
      <c r="A59" s="50"/>
      <c r="B59" s="55">
        <f t="shared" si="47"/>
        <v>97.33400000000002</v>
      </c>
      <c r="C59" s="73">
        <f t="shared" si="0"/>
        <v>97.33400000000002</v>
      </c>
      <c r="D59" s="74">
        <f t="shared" si="1"/>
        <v>0.0031013672806734505</v>
      </c>
      <c r="E59" s="75">
        <f t="shared" si="2"/>
        <v>0</v>
      </c>
      <c r="F59" s="75">
        <v>0</v>
      </c>
      <c r="G59" s="75">
        <f t="shared" si="3"/>
        <v>0</v>
      </c>
      <c r="H59" s="74">
        <f t="shared" si="4"/>
        <v>0</v>
      </c>
      <c r="I59" s="74">
        <f t="shared" si="5"/>
        <v>3.1</v>
      </c>
      <c r="J59" s="75">
        <f t="shared" si="6"/>
        <v>97.33400000000002</v>
      </c>
      <c r="K59" s="75">
        <f t="shared" si="7"/>
        <v>0.0011866422237767627</v>
      </c>
      <c r="L59" s="75">
        <f t="shared" si="8"/>
        <v>0.000612743695855477</v>
      </c>
      <c r="M59" s="74">
        <f t="shared" si="9"/>
        <v>0.0031013672806734505</v>
      </c>
      <c r="N59" s="74">
        <f t="shared" si="10"/>
        <v>3.1031013672806735</v>
      </c>
      <c r="O59" s="74">
        <f t="shared" si="11"/>
        <v>97.0175602337602</v>
      </c>
      <c r="P59" s="74">
        <f t="shared" si="12"/>
        <v>0.11877028588673814</v>
      </c>
      <c r="Q59" s="75">
        <f t="shared" si="13"/>
        <v>0.2369278280776208</v>
      </c>
      <c r="R59" s="75">
        <f t="shared" si="14"/>
        <v>163.98628443200477</v>
      </c>
      <c r="S59" s="75">
        <f t="shared" si="40"/>
        <v>0.0941741778705463</v>
      </c>
      <c r="T59" s="75">
        <f t="shared" si="15"/>
        <v>0.04857947233652821</v>
      </c>
      <c r="U59" s="75">
        <f t="shared" si="16"/>
        <v>105.36121461373591</v>
      </c>
      <c r="V59" s="75">
        <f t="shared" si="41"/>
        <v>25.440833472120453</v>
      </c>
      <c r="W59" s="75">
        <f t="shared" si="17"/>
        <v>523.2831058074037</v>
      </c>
      <c r="X59" s="76">
        <f t="shared" si="18"/>
        <v>125.61428488195816</v>
      </c>
      <c r="Y59" s="73">
        <f t="shared" si="42"/>
        <v>-97.33400000000002</v>
      </c>
      <c r="Z59" s="74">
        <f t="shared" si="19"/>
        <v>0.0031013672806734505</v>
      </c>
      <c r="AA59" s="75">
        <f t="shared" si="20"/>
        <v>0</v>
      </c>
      <c r="AB59" s="75">
        <v>0</v>
      </c>
      <c r="AC59" s="75">
        <f t="shared" si="21"/>
        <v>0</v>
      </c>
      <c r="AD59" s="74">
        <f t="shared" si="22"/>
        <v>0</v>
      </c>
      <c r="AE59" s="74">
        <f t="shared" si="23"/>
        <v>3.1</v>
      </c>
      <c r="AF59" s="75">
        <f t="shared" si="24"/>
        <v>-97.33400000000002</v>
      </c>
      <c r="AG59" s="75">
        <f t="shared" si="25"/>
        <v>-0.0011866422237767627</v>
      </c>
      <c r="AH59" s="75">
        <f t="shared" si="26"/>
        <v>-0.000612743695855477</v>
      </c>
      <c r="AI59" s="74">
        <f t="shared" si="27"/>
        <v>0.0031013672806734505</v>
      </c>
      <c r="AJ59" s="74">
        <f t="shared" si="28"/>
        <v>3.1031013672806735</v>
      </c>
      <c r="AK59" s="74">
        <f t="shared" si="29"/>
        <v>-97.0175602337602</v>
      </c>
      <c r="AL59" s="74">
        <f t="shared" si="30"/>
        <v>-0.11877028588673814</v>
      </c>
      <c r="AM59" s="75">
        <f t="shared" si="31"/>
        <v>-0.2369278280776208</v>
      </c>
      <c r="AN59" s="75">
        <f t="shared" si="32"/>
        <v>163.98628443200522</v>
      </c>
      <c r="AO59" s="75">
        <f t="shared" si="33"/>
        <v>-0.09417417787054602</v>
      </c>
      <c r="AP59" s="75">
        <f t="shared" si="34"/>
        <v>-0.04857947233652876</v>
      </c>
      <c r="AQ59" s="75">
        <f t="shared" si="35"/>
        <v>105.36121461373546</v>
      </c>
      <c r="AR59" s="75">
        <f t="shared" si="43"/>
        <v>-25.440833472120378</v>
      </c>
      <c r="AS59" s="75">
        <f t="shared" si="36"/>
        <v>523.2831058073962</v>
      </c>
      <c r="AT59" s="76">
        <f t="shared" si="37"/>
        <v>125.61428488195065</v>
      </c>
      <c r="AU59" s="75">
        <f t="shared" si="44"/>
        <v>125.61428488195439</v>
      </c>
      <c r="AV59" s="75">
        <f t="shared" si="38"/>
        <v>-0.012740383411554035</v>
      </c>
      <c r="AW59" s="75">
        <f t="shared" si="45"/>
        <v>-4.381465535844145E-11</v>
      </c>
      <c r="AX59" s="55">
        <f t="shared" si="46"/>
        <v>1.238816881902584</v>
      </c>
      <c r="AY59" s="75">
        <f t="shared" si="48"/>
        <v>2002.0270906797596</v>
      </c>
      <c r="AZ59" s="7">
        <f t="shared" si="39"/>
        <v>1.842715667532957</v>
      </c>
    </row>
    <row r="60" spans="1:52" ht="12.75">
      <c r="A60" s="50"/>
      <c r="B60" s="55">
        <f t="shared" si="47"/>
        <v>96.05500000000002</v>
      </c>
      <c r="C60" s="73">
        <f t="shared" si="0"/>
        <v>96.05500000000002</v>
      </c>
      <c r="D60" s="74">
        <f t="shared" si="1"/>
        <v>0.001604809042495381</v>
      </c>
      <c r="E60" s="75">
        <f t="shared" si="2"/>
        <v>0</v>
      </c>
      <c r="F60" s="75">
        <v>0</v>
      </c>
      <c r="G60" s="75">
        <f t="shared" si="3"/>
        <v>0</v>
      </c>
      <c r="H60" s="74">
        <f t="shared" si="4"/>
        <v>0</v>
      </c>
      <c r="I60" s="74">
        <f t="shared" si="5"/>
        <v>3.1</v>
      </c>
      <c r="J60" s="75">
        <f t="shared" si="6"/>
        <v>96.05500000000002</v>
      </c>
      <c r="K60" s="75">
        <f t="shared" si="7"/>
        <v>0.0011127598673568995</v>
      </c>
      <c r="L60" s="75">
        <f t="shared" si="8"/>
        <v>0.0005745931725641459</v>
      </c>
      <c r="M60" s="74">
        <f t="shared" si="9"/>
        <v>0.001604809042495381</v>
      </c>
      <c r="N60" s="74">
        <f t="shared" si="10"/>
        <v>3.1016048090424952</v>
      </c>
      <c r="O60" s="74">
        <f t="shared" si="11"/>
        <v>95.75826320647961</v>
      </c>
      <c r="P60" s="74">
        <f t="shared" si="12"/>
        <v>0.11719140483331157</v>
      </c>
      <c r="Q60" s="75">
        <f t="shared" si="13"/>
        <v>0.233808216494059</v>
      </c>
      <c r="R60" s="75">
        <f t="shared" si="14"/>
        <v>163.963001986679</v>
      </c>
      <c r="S60" s="75">
        <f t="shared" si="40"/>
        <v>0.09293210843504252</v>
      </c>
      <c r="T60" s="75">
        <f t="shared" si="15"/>
        <v>0.04794399962397397</v>
      </c>
      <c r="U60" s="75">
        <f t="shared" si="16"/>
        <v>105.41588856652635</v>
      </c>
      <c r="V60" s="75">
        <f t="shared" si="41"/>
        <v>25.10626563779788</v>
      </c>
      <c r="W60" s="75">
        <f t="shared" si="17"/>
        <v>523.2568462899944</v>
      </c>
      <c r="X60" s="76">
        <f t="shared" si="18"/>
        <v>125.61941687201352</v>
      </c>
      <c r="Y60" s="73">
        <f t="shared" si="42"/>
        <v>-96.05500000000002</v>
      </c>
      <c r="Z60" s="74">
        <f t="shared" si="19"/>
        <v>0.001604809042495381</v>
      </c>
      <c r="AA60" s="75">
        <f t="shared" si="20"/>
        <v>0</v>
      </c>
      <c r="AB60" s="75">
        <v>0</v>
      </c>
      <c r="AC60" s="75">
        <f t="shared" si="21"/>
        <v>0</v>
      </c>
      <c r="AD60" s="74">
        <f t="shared" si="22"/>
        <v>0</v>
      </c>
      <c r="AE60" s="74">
        <f t="shared" si="23"/>
        <v>3.1</v>
      </c>
      <c r="AF60" s="75">
        <f t="shared" si="24"/>
        <v>-96.05500000000002</v>
      </c>
      <c r="AG60" s="75">
        <f t="shared" si="25"/>
        <v>-0.0011127598673568995</v>
      </c>
      <c r="AH60" s="75">
        <f t="shared" si="26"/>
        <v>-0.0005745931725641459</v>
      </c>
      <c r="AI60" s="74">
        <f t="shared" si="27"/>
        <v>0.001604809042495381</v>
      </c>
      <c r="AJ60" s="74">
        <f t="shared" si="28"/>
        <v>3.1016048090424952</v>
      </c>
      <c r="AK60" s="74">
        <f t="shared" si="29"/>
        <v>-95.75826320647961</v>
      </c>
      <c r="AL60" s="74">
        <f t="shared" si="30"/>
        <v>-0.11719140483331157</v>
      </c>
      <c r="AM60" s="75">
        <f t="shared" si="31"/>
        <v>-0.233808216494059</v>
      </c>
      <c r="AN60" s="75">
        <f t="shared" si="32"/>
        <v>163.9630019866794</v>
      </c>
      <c r="AO60" s="75">
        <f t="shared" si="33"/>
        <v>-0.09293210843504232</v>
      </c>
      <c r="AP60" s="75">
        <f t="shared" si="34"/>
        <v>-0.04794399962397436</v>
      </c>
      <c r="AQ60" s="75">
        <f t="shared" si="35"/>
        <v>105.41588856652595</v>
      </c>
      <c r="AR60" s="75">
        <f t="shared" si="43"/>
        <v>-25.106265637797826</v>
      </c>
      <c r="AS60" s="75">
        <f t="shared" si="36"/>
        <v>523.2568462899891</v>
      </c>
      <c r="AT60" s="76">
        <f t="shared" si="37"/>
        <v>125.61941687200817</v>
      </c>
      <c r="AU60" s="75">
        <f t="shared" si="44"/>
        <v>125.61941687201086</v>
      </c>
      <c r="AV60" s="75">
        <f t="shared" si="38"/>
        <v>-0.007608393355084786</v>
      </c>
      <c r="AW60" s="75">
        <f t="shared" si="45"/>
        <v>1.1768162193225156E-11</v>
      </c>
      <c r="AX60" s="55">
        <f t="shared" si="46"/>
        <v>0.7301131213245561</v>
      </c>
      <c r="AY60" s="75">
        <f t="shared" si="48"/>
        <v>2001.9479238965687</v>
      </c>
      <c r="AZ60" s="7">
        <f t="shared" si="39"/>
        <v>1.7635488843420717</v>
      </c>
    </row>
    <row r="61" spans="1:52" ht="12.75">
      <c r="A61" s="50"/>
      <c r="B61" s="55">
        <f t="shared" si="47"/>
        <v>94.77600000000002</v>
      </c>
      <c r="C61" s="73">
        <f t="shared" si="0"/>
        <v>94.77600000000002</v>
      </c>
      <c r="D61" s="74">
        <f t="shared" si="1"/>
        <v>0.00020259732403338226</v>
      </c>
      <c r="E61" s="75">
        <f t="shared" si="2"/>
        <v>0</v>
      </c>
      <c r="F61" s="75">
        <v>0</v>
      </c>
      <c r="G61" s="75">
        <f t="shared" si="3"/>
        <v>0</v>
      </c>
      <c r="H61" s="74">
        <f t="shared" si="4"/>
        <v>0</v>
      </c>
      <c r="I61" s="74">
        <f t="shared" si="5"/>
        <v>3.1</v>
      </c>
      <c r="J61" s="75">
        <f t="shared" si="6"/>
        <v>94.77600000000002</v>
      </c>
      <c r="K61" s="75">
        <f t="shared" si="7"/>
        <v>0.001041188083892499</v>
      </c>
      <c r="L61" s="75">
        <f t="shared" si="8"/>
        <v>0.0005376357678384142</v>
      </c>
      <c r="M61" s="74">
        <f t="shared" si="9"/>
        <v>0.00020259732403338226</v>
      </c>
      <c r="N61" s="74">
        <f t="shared" si="10"/>
        <v>3.1002025973240332</v>
      </c>
      <c r="O61" s="74">
        <f t="shared" si="11"/>
        <v>94.49834985362162</v>
      </c>
      <c r="P61" s="74">
        <f t="shared" si="12"/>
        <v>0.11561324076648793</v>
      </c>
      <c r="Q61" s="75">
        <f t="shared" si="13"/>
        <v>0.23068884576513746</v>
      </c>
      <c r="R61" s="75">
        <f t="shared" si="14"/>
        <v>163.94005681875103</v>
      </c>
      <c r="S61" s="75">
        <f t="shared" si="40"/>
        <v>0.09169020115015195</v>
      </c>
      <c r="T61" s="75">
        <f t="shared" si="15"/>
        <v>0.047308443464833566</v>
      </c>
      <c r="U61" s="75">
        <f t="shared" si="16"/>
        <v>105.46980564458704</v>
      </c>
      <c r="V61" s="75">
        <f t="shared" si="41"/>
        <v>24.771702756103068</v>
      </c>
      <c r="W61" s="75">
        <f t="shared" si="17"/>
        <v>523.2304798368136</v>
      </c>
      <c r="X61" s="76">
        <f t="shared" si="18"/>
        <v>125.62402232896545</v>
      </c>
      <c r="Y61" s="73">
        <f t="shared" si="42"/>
        <v>-94.77600000000002</v>
      </c>
      <c r="Z61" s="74">
        <f t="shared" si="19"/>
        <v>0.00020259732403338226</v>
      </c>
      <c r="AA61" s="75">
        <f t="shared" si="20"/>
        <v>0</v>
      </c>
      <c r="AB61" s="75">
        <v>0</v>
      </c>
      <c r="AC61" s="75">
        <f t="shared" si="21"/>
        <v>0</v>
      </c>
      <c r="AD61" s="74">
        <f t="shared" si="22"/>
        <v>0</v>
      </c>
      <c r="AE61" s="74">
        <f t="shared" si="23"/>
        <v>3.1</v>
      </c>
      <c r="AF61" s="75">
        <f t="shared" si="24"/>
        <v>-94.77600000000002</v>
      </c>
      <c r="AG61" s="75">
        <f t="shared" si="25"/>
        <v>-0.001041188083892499</v>
      </c>
      <c r="AH61" s="75">
        <f t="shared" si="26"/>
        <v>-0.0005376357678384142</v>
      </c>
      <c r="AI61" s="74">
        <f t="shared" si="27"/>
        <v>0.00020259732403338226</v>
      </c>
      <c r="AJ61" s="74">
        <f t="shared" si="28"/>
        <v>3.1002025973240332</v>
      </c>
      <c r="AK61" s="74">
        <f t="shared" si="29"/>
        <v>-94.49834985362162</v>
      </c>
      <c r="AL61" s="74">
        <f t="shared" si="30"/>
        <v>-0.11561324076648793</v>
      </c>
      <c r="AM61" s="75">
        <f t="shared" si="31"/>
        <v>-0.23068884576513746</v>
      </c>
      <c r="AN61" s="75">
        <f t="shared" si="32"/>
        <v>163.94005681875143</v>
      </c>
      <c r="AO61" s="75">
        <f t="shared" si="33"/>
        <v>-0.09169020115015175</v>
      </c>
      <c r="AP61" s="75">
        <f t="shared" si="34"/>
        <v>-0.047308443464833955</v>
      </c>
      <c r="AQ61" s="75">
        <f t="shared" si="35"/>
        <v>105.46980564458664</v>
      </c>
      <c r="AR61" s="75">
        <f t="shared" si="43"/>
        <v>-24.771702756103014</v>
      </c>
      <c r="AS61" s="75">
        <f t="shared" si="36"/>
        <v>523.2304798368082</v>
      </c>
      <c r="AT61" s="76">
        <f t="shared" si="37"/>
        <v>125.62402232895988</v>
      </c>
      <c r="AU61" s="75">
        <f t="shared" si="44"/>
        <v>125.62402232896267</v>
      </c>
      <c r="AV61" s="75">
        <f t="shared" si="38"/>
        <v>-0.00300293640327709</v>
      </c>
      <c r="AW61" s="75">
        <f t="shared" si="45"/>
        <v>7.40578615769176E-12</v>
      </c>
      <c r="AX61" s="55">
        <f t="shared" si="46"/>
        <v>0.2843406523284419</v>
      </c>
      <c r="AY61" s="75">
        <f t="shared" si="48"/>
        <v>2001.8685209193427</v>
      </c>
      <c r="AZ61" s="7">
        <f t="shared" si="39"/>
        <v>1.6841459071160898</v>
      </c>
    </row>
    <row r="62" spans="1:52" ht="12.75">
      <c r="A62" s="50"/>
      <c r="B62" s="55">
        <f t="shared" si="47"/>
        <v>93.49700000000003</v>
      </c>
      <c r="C62" s="73">
        <f t="shared" si="0"/>
        <v>93.49700000000003</v>
      </c>
      <c r="D62" s="74">
        <f t="shared" si="1"/>
        <v>-0.0011082573004954632</v>
      </c>
      <c r="E62" s="75">
        <f t="shared" si="2"/>
        <v>0</v>
      </c>
      <c r="F62" s="75">
        <v>0</v>
      </c>
      <c r="G62" s="75">
        <f t="shared" si="3"/>
        <v>0</v>
      </c>
      <c r="H62" s="74">
        <f t="shared" si="4"/>
        <v>0</v>
      </c>
      <c r="I62" s="74">
        <f t="shared" si="5"/>
        <v>3.1</v>
      </c>
      <c r="J62" s="75">
        <f t="shared" si="6"/>
        <v>93.49700000000003</v>
      </c>
      <c r="K62" s="75">
        <f t="shared" si="7"/>
        <v>0.0009718962560381454</v>
      </c>
      <c r="L62" s="75">
        <f t="shared" si="8"/>
        <v>0.0005018556700799625</v>
      </c>
      <c r="M62" s="74">
        <f t="shared" si="9"/>
        <v>-0.0011082573004954632</v>
      </c>
      <c r="N62" s="74">
        <f t="shared" si="10"/>
        <v>3.0988917426995046</v>
      </c>
      <c r="O62" s="74">
        <f t="shared" si="11"/>
        <v>93.23782835782627</v>
      </c>
      <c r="P62" s="74">
        <f t="shared" si="12"/>
        <v>0.1140357845034067</v>
      </c>
      <c r="Q62" s="75">
        <f t="shared" si="13"/>
        <v>0.22756971333673345</v>
      </c>
      <c r="R62" s="75">
        <f t="shared" si="14"/>
        <v>163.91744778851233</v>
      </c>
      <c r="S62" s="75">
        <f t="shared" si="40"/>
        <v>0.09044845517922376</v>
      </c>
      <c r="T62" s="75">
        <f t="shared" si="15"/>
        <v>0.04667280297828594</v>
      </c>
      <c r="U62" s="75">
        <f t="shared" si="16"/>
        <v>105.5229671230515</v>
      </c>
      <c r="V62" s="75">
        <f t="shared" si="41"/>
        <v>24.437145132682364</v>
      </c>
      <c r="W62" s="75">
        <f t="shared" si="17"/>
        <v>523.2040240626849</v>
      </c>
      <c r="X62" s="76">
        <f t="shared" si="18"/>
        <v>125.62811900306247</v>
      </c>
      <c r="Y62" s="73">
        <f t="shared" si="42"/>
        <v>-93.49700000000003</v>
      </c>
      <c r="Z62" s="74">
        <f t="shared" si="19"/>
        <v>-0.0011082573004954632</v>
      </c>
      <c r="AA62" s="75">
        <f t="shared" si="20"/>
        <v>0</v>
      </c>
      <c r="AB62" s="75">
        <v>0</v>
      </c>
      <c r="AC62" s="75">
        <f t="shared" si="21"/>
        <v>0</v>
      </c>
      <c r="AD62" s="74">
        <f t="shared" si="22"/>
        <v>0</v>
      </c>
      <c r="AE62" s="74">
        <f t="shared" si="23"/>
        <v>3.1</v>
      </c>
      <c r="AF62" s="75">
        <f t="shared" si="24"/>
        <v>-93.49700000000003</v>
      </c>
      <c r="AG62" s="75">
        <f t="shared" si="25"/>
        <v>-0.0009718962560381454</v>
      </c>
      <c r="AH62" s="75">
        <f t="shared" si="26"/>
        <v>-0.0005018556700799625</v>
      </c>
      <c r="AI62" s="74">
        <f t="shared" si="27"/>
        <v>-0.0011082573004954632</v>
      </c>
      <c r="AJ62" s="74">
        <f t="shared" si="28"/>
        <v>3.0988917426995046</v>
      </c>
      <c r="AK62" s="74">
        <f t="shared" si="29"/>
        <v>-93.23782835782627</v>
      </c>
      <c r="AL62" s="74">
        <f t="shared" si="30"/>
        <v>-0.1140357845034067</v>
      </c>
      <c r="AM62" s="75">
        <f t="shared" si="31"/>
        <v>-0.22756971333673345</v>
      </c>
      <c r="AN62" s="75">
        <f t="shared" si="32"/>
        <v>163.9174477885128</v>
      </c>
      <c r="AO62" s="75">
        <f t="shared" si="33"/>
        <v>-0.09044845517922354</v>
      </c>
      <c r="AP62" s="75">
        <f t="shared" si="34"/>
        <v>-0.04667280297828638</v>
      </c>
      <c r="AQ62" s="75">
        <f t="shared" si="35"/>
        <v>105.52296712305105</v>
      </c>
      <c r="AR62" s="75">
        <f t="shared" si="43"/>
        <v>-24.437145132682307</v>
      </c>
      <c r="AS62" s="75">
        <f t="shared" si="36"/>
        <v>523.2040240626787</v>
      </c>
      <c r="AT62" s="76">
        <f t="shared" si="37"/>
        <v>125.62811900305633</v>
      </c>
      <c r="AU62" s="75">
        <f t="shared" si="44"/>
        <v>125.62811900305938</v>
      </c>
      <c r="AV62" s="75">
        <f t="shared" si="38"/>
        <v>0.0010937376934379017</v>
      </c>
      <c r="AW62" s="75">
        <f t="shared" si="45"/>
        <v>-4.75842306015468E-12</v>
      </c>
      <c r="AX62" s="55">
        <f t="shared" si="46"/>
        <v>0.10216980574455647</v>
      </c>
      <c r="AY62" s="75">
        <f t="shared" si="48"/>
        <v>2001.7889312432587</v>
      </c>
      <c r="AZ62" s="7">
        <f t="shared" si="39"/>
        <v>1.6045562310321202</v>
      </c>
    </row>
    <row r="63" spans="1:52" ht="12.75">
      <c r="A63" s="50"/>
      <c r="B63" s="55">
        <f t="shared" si="47"/>
        <v>92.21800000000003</v>
      </c>
      <c r="C63" s="73">
        <f t="shared" si="0"/>
        <v>92.21800000000003</v>
      </c>
      <c r="D63" s="74">
        <f t="shared" si="1"/>
        <v>-0.002330703492964492</v>
      </c>
      <c r="E63" s="75">
        <f t="shared" si="2"/>
        <v>0</v>
      </c>
      <c r="F63" s="75">
        <v>0</v>
      </c>
      <c r="G63" s="75">
        <f t="shared" si="3"/>
        <v>0</v>
      </c>
      <c r="H63" s="74">
        <f t="shared" si="4"/>
        <v>0</v>
      </c>
      <c r="I63" s="74">
        <f t="shared" si="5"/>
        <v>3.1</v>
      </c>
      <c r="J63" s="75">
        <f t="shared" si="6"/>
        <v>92.21800000000003</v>
      </c>
      <c r="K63" s="75">
        <f t="shared" si="7"/>
        <v>0.000904853761808929</v>
      </c>
      <c r="L63" s="75">
        <f t="shared" si="8"/>
        <v>0.00046723706547832145</v>
      </c>
      <c r="M63" s="74">
        <f t="shared" si="9"/>
        <v>-0.002330703492964492</v>
      </c>
      <c r="N63" s="74">
        <f t="shared" si="10"/>
        <v>3.0976692965070356</v>
      </c>
      <c r="O63" s="74">
        <f t="shared" si="11"/>
        <v>91.97670690167762</v>
      </c>
      <c r="P63" s="74">
        <f t="shared" si="12"/>
        <v>0.11245902684535633</v>
      </c>
      <c r="Q63" s="75">
        <f t="shared" si="13"/>
        <v>0.22445081662523433</v>
      </c>
      <c r="R63" s="75">
        <f t="shared" si="14"/>
        <v>163.89517376927773</v>
      </c>
      <c r="S63" s="75">
        <f t="shared" si="40"/>
        <v>0.08920686963343297</v>
      </c>
      <c r="T63" s="75">
        <f t="shared" si="15"/>
        <v>0.0460370773583684</v>
      </c>
      <c r="U63" s="75">
        <f t="shared" si="16"/>
        <v>105.57537426482446</v>
      </c>
      <c r="V63" s="75">
        <f t="shared" si="41"/>
        <v>24.10259305867463</v>
      </c>
      <c r="W63" s="75">
        <f t="shared" si="17"/>
        <v>523.1774963870058</v>
      </c>
      <c r="X63" s="76">
        <f t="shared" si="18"/>
        <v>125.63172444992188</v>
      </c>
      <c r="Y63" s="73">
        <f t="shared" si="42"/>
        <v>-92.21800000000003</v>
      </c>
      <c r="Z63" s="74">
        <f t="shared" si="19"/>
        <v>-0.002330703492964492</v>
      </c>
      <c r="AA63" s="75">
        <f t="shared" si="20"/>
        <v>0</v>
      </c>
      <c r="AB63" s="75">
        <v>0</v>
      </c>
      <c r="AC63" s="75">
        <f t="shared" si="21"/>
        <v>0</v>
      </c>
      <c r="AD63" s="74">
        <f t="shared" si="22"/>
        <v>0</v>
      </c>
      <c r="AE63" s="74">
        <f t="shared" si="23"/>
        <v>3.1</v>
      </c>
      <c r="AF63" s="75">
        <f t="shared" si="24"/>
        <v>-92.21800000000003</v>
      </c>
      <c r="AG63" s="75">
        <f t="shared" si="25"/>
        <v>-0.000904853761808929</v>
      </c>
      <c r="AH63" s="75">
        <f t="shared" si="26"/>
        <v>-0.00046723706547832145</v>
      </c>
      <c r="AI63" s="74">
        <f t="shared" si="27"/>
        <v>-0.002330703492964492</v>
      </c>
      <c r="AJ63" s="74">
        <f t="shared" si="28"/>
        <v>3.0976692965070356</v>
      </c>
      <c r="AK63" s="74">
        <f t="shared" si="29"/>
        <v>-91.97670690167762</v>
      </c>
      <c r="AL63" s="74">
        <f t="shared" si="30"/>
        <v>-0.11245902684535633</v>
      </c>
      <c r="AM63" s="75">
        <f t="shared" si="31"/>
        <v>-0.22445081662523433</v>
      </c>
      <c r="AN63" s="75">
        <f t="shared" si="32"/>
        <v>163.8951737692782</v>
      </c>
      <c r="AO63" s="75">
        <f t="shared" si="33"/>
        <v>-0.08920686963343274</v>
      </c>
      <c r="AP63" s="75">
        <f t="shared" si="34"/>
        <v>-0.046037077358368844</v>
      </c>
      <c r="AQ63" s="75">
        <f t="shared" si="35"/>
        <v>105.575374264824</v>
      </c>
      <c r="AR63" s="75">
        <f t="shared" si="43"/>
        <v>-24.102593058674568</v>
      </c>
      <c r="AS63" s="75">
        <f t="shared" si="36"/>
        <v>523.1774963869995</v>
      </c>
      <c r="AT63" s="76">
        <f t="shared" si="37"/>
        <v>125.63172444991551</v>
      </c>
      <c r="AU63" s="75">
        <f t="shared" si="44"/>
        <v>125.63172444991868</v>
      </c>
      <c r="AV63" s="75">
        <f t="shared" si="38"/>
        <v>0.004699184552734437</v>
      </c>
      <c r="AW63" s="75">
        <f t="shared" si="45"/>
        <v>-8.031292488584384E-12</v>
      </c>
      <c r="AX63" s="55">
        <f t="shared" si="46"/>
        <v>0.4329793760792259</v>
      </c>
      <c r="AY63" s="75">
        <f t="shared" si="48"/>
        <v>2001.7092038340916</v>
      </c>
      <c r="AZ63" s="7">
        <f t="shared" si="39"/>
        <v>1.5248288218649577</v>
      </c>
    </row>
    <row r="64" spans="1:52" ht="12.75">
      <c r="A64" s="50"/>
      <c r="B64" s="55">
        <f t="shared" si="47"/>
        <v>90.93900000000004</v>
      </c>
      <c r="C64" s="73">
        <f t="shared" si="0"/>
        <v>90.93900000000004</v>
      </c>
      <c r="D64" s="74">
        <f t="shared" si="1"/>
        <v>-0.0034676491734730863</v>
      </c>
      <c r="E64" s="75">
        <f t="shared" si="2"/>
        <v>0</v>
      </c>
      <c r="F64" s="75">
        <v>0</v>
      </c>
      <c r="G64" s="75">
        <f t="shared" si="3"/>
        <v>0</v>
      </c>
      <c r="H64" s="74">
        <f t="shared" si="4"/>
        <v>0</v>
      </c>
      <c r="I64" s="74">
        <f t="shared" si="5"/>
        <v>3.1</v>
      </c>
      <c r="J64" s="75">
        <f t="shared" si="6"/>
        <v>90.93900000000004</v>
      </c>
      <c r="K64" s="75">
        <f t="shared" si="7"/>
        <v>0.0008400299745576038</v>
      </c>
      <c r="L64" s="75">
        <f t="shared" si="8"/>
        <v>0.00043376413798429316</v>
      </c>
      <c r="M64" s="74">
        <f t="shared" si="9"/>
        <v>-0.0034676491734730863</v>
      </c>
      <c r="N64" s="74">
        <f t="shared" si="10"/>
        <v>3.096532350826527</v>
      </c>
      <c r="O64" s="74">
        <f t="shared" si="11"/>
        <v>90.71499366777452</v>
      </c>
      <c r="P64" s="74">
        <f t="shared" si="12"/>
        <v>0.11088295857807079</v>
      </c>
      <c r="Q64" s="75">
        <f t="shared" si="13"/>
        <v>0.22133215301815728</v>
      </c>
      <c r="R64" s="75">
        <f t="shared" si="14"/>
        <v>163.87323364748585</v>
      </c>
      <c r="S64" s="75">
        <f t="shared" si="40"/>
        <v>0.08796544357240746</v>
      </c>
      <c r="T64" s="75">
        <f t="shared" si="15"/>
        <v>0.04540126587334237</v>
      </c>
      <c r="U64" s="75">
        <f t="shared" si="16"/>
        <v>105.62702832037849</v>
      </c>
      <c r="V64" s="75">
        <f t="shared" si="41"/>
        <v>23.768046810875216</v>
      </c>
      <c r="W64" s="75">
        <f t="shared" si="17"/>
        <v>523.1509140317015</v>
      </c>
      <c r="X64" s="76">
        <f t="shared" si="18"/>
        <v>125.63485602837955</v>
      </c>
      <c r="Y64" s="73">
        <f t="shared" si="42"/>
        <v>-90.93900000000004</v>
      </c>
      <c r="Z64" s="74">
        <f t="shared" si="19"/>
        <v>-0.0034676491734730863</v>
      </c>
      <c r="AA64" s="75">
        <f t="shared" si="20"/>
        <v>0</v>
      </c>
      <c r="AB64" s="75">
        <v>0</v>
      </c>
      <c r="AC64" s="75">
        <f t="shared" si="21"/>
        <v>0</v>
      </c>
      <c r="AD64" s="74">
        <f t="shared" si="22"/>
        <v>0</v>
      </c>
      <c r="AE64" s="74">
        <f t="shared" si="23"/>
        <v>3.1</v>
      </c>
      <c r="AF64" s="75">
        <f t="shared" si="24"/>
        <v>-90.93900000000004</v>
      </c>
      <c r="AG64" s="75">
        <f t="shared" si="25"/>
        <v>-0.0008400299745576038</v>
      </c>
      <c r="AH64" s="75">
        <f t="shared" si="26"/>
        <v>-0.00043376413798429316</v>
      </c>
      <c r="AI64" s="74">
        <f t="shared" si="27"/>
        <v>-0.0034676491734730863</v>
      </c>
      <c r="AJ64" s="74">
        <f t="shared" si="28"/>
        <v>3.096532350826527</v>
      </c>
      <c r="AK64" s="74">
        <f t="shared" si="29"/>
        <v>-90.71499366777452</v>
      </c>
      <c r="AL64" s="74">
        <f t="shared" si="30"/>
        <v>-0.11088295857807079</v>
      </c>
      <c r="AM64" s="75">
        <f t="shared" si="31"/>
        <v>-0.22133215301815728</v>
      </c>
      <c r="AN64" s="75">
        <f t="shared" si="32"/>
        <v>163.87323364748624</v>
      </c>
      <c r="AO64" s="75">
        <f t="shared" si="33"/>
        <v>-0.08796544357240729</v>
      </c>
      <c r="AP64" s="75">
        <f t="shared" si="34"/>
        <v>-0.0454012658733427</v>
      </c>
      <c r="AQ64" s="75">
        <f t="shared" si="35"/>
        <v>105.62702832037809</v>
      </c>
      <c r="AR64" s="75">
        <f t="shared" si="43"/>
        <v>-23.76804681087517</v>
      </c>
      <c r="AS64" s="75">
        <f t="shared" si="36"/>
        <v>523.1509140316966</v>
      </c>
      <c r="AT64" s="76">
        <f t="shared" si="37"/>
        <v>125.63485602837466</v>
      </c>
      <c r="AU64" s="75">
        <f t="shared" si="44"/>
        <v>125.63485602837711</v>
      </c>
      <c r="AV64" s="75">
        <f t="shared" si="38"/>
        <v>0.007830763011170916</v>
      </c>
      <c r="AW64" s="75">
        <f t="shared" si="45"/>
        <v>2.8870194523295298E-11</v>
      </c>
      <c r="AX64" s="55">
        <f t="shared" si="46"/>
        <v>0.7115420687312523</v>
      </c>
      <c r="AY64" s="75">
        <f t="shared" si="48"/>
        <v>2001.629387121562</v>
      </c>
      <c r="AZ64" s="7">
        <f t="shared" si="39"/>
        <v>1.4450121093354937</v>
      </c>
    </row>
    <row r="65" spans="1:52" ht="12.75">
      <c r="A65" s="50"/>
      <c r="B65" s="55">
        <f t="shared" si="47"/>
        <v>89.66000000000004</v>
      </c>
      <c r="C65" s="73">
        <f t="shared" si="0"/>
        <v>89.66000000000004</v>
      </c>
      <c r="D65" s="74">
        <f t="shared" si="1"/>
        <v>-0.004521961540797648</v>
      </c>
      <c r="E65" s="75">
        <f t="shared" si="2"/>
        <v>0</v>
      </c>
      <c r="F65" s="75">
        <v>0</v>
      </c>
      <c r="G65" s="75">
        <f t="shared" si="3"/>
        <v>0</v>
      </c>
      <c r="H65" s="74">
        <f t="shared" si="4"/>
        <v>0</v>
      </c>
      <c r="I65" s="74">
        <f t="shared" si="5"/>
        <v>3.1</v>
      </c>
      <c r="J65" s="75">
        <f t="shared" si="6"/>
        <v>89.66000000000004</v>
      </c>
      <c r="K65" s="75">
        <f t="shared" si="7"/>
        <v>0.0007773942629546692</v>
      </c>
      <c r="L65" s="75">
        <f t="shared" si="8"/>
        <v>0.00040142106928579575</v>
      </c>
      <c r="M65" s="74">
        <f t="shared" si="9"/>
        <v>-0.004521961540797648</v>
      </c>
      <c r="N65" s="74">
        <f t="shared" si="10"/>
        <v>3.0954780384592024</v>
      </c>
      <c r="O65" s="74">
        <f t="shared" si="11"/>
        <v>89.45269683879842</v>
      </c>
      <c r="P65" s="74">
        <f t="shared" si="12"/>
        <v>0.10930757047202246</v>
      </c>
      <c r="Q65" s="75">
        <f t="shared" si="13"/>
        <v>0.21821371987475913</v>
      </c>
      <c r="R65" s="75">
        <f t="shared" si="14"/>
        <v>163.8516263228076</v>
      </c>
      <c r="S65" s="75">
        <f t="shared" si="40"/>
        <v>0.08672417600485413</v>
      </c>
      <c r="T65" s="75">
        <f t="shared" si="15"/>
        <v>0.044765367865050865</v>
      </c>
      <c r="U65" s="75">
        <f t="shared" si="16"/>
        <v>105.67793052754377</v>
      </c>
      <c r="V65" s="75">
        <f t="shared" si="41"/>
        <v>23.433506651900185</v>
      </c>
      <c r="W65" s="75">
        <f t="shared" si="17"/>
        <v>523.1242940190976</v>
      </c>
      <c r="X65" s="76">
        <f t="shared" si="18"/>
        <v>125.63753089826264</v>
      </c>
      <c r="Y65" s="73">
        <f t="shared" si="42"/>
        <v>-89.66000000000004</v>
      </c>
      <c r="Z65" s="74">
        <f t="shared" si="19"/>
        <v>-0.004521961540797648</v>
      </c>
      <c r="AA65" s="75">
        <f t="shared" si="20"/>
        <v>0</v>
      </c>
      <c r="AB65" s="75">
        <v>0</v>
      </c>
      <c r="AC65" s="75">
        <f t="shared" si="21"/>
        <v>0</v>
      </c>
      <c r="AD65" s="74">
        <f t="shared" si="22"/>
        <v>0</v>
      </c>
      <c r="AE65" s="74">
        <f t="shared" si="23"/>
        <v>3.1</v>
      </c>
      <c r="AF65" s="75">
        <f t="shared" si="24"/>
        <v>-89.66000000000004</v>
      </c>
      <c r="AG65" s="75">
        <f t="shared" si="25"/>
        <v>-0.0007773942629546692</v>
      </c>
      <c r="AH65" s="75">
        <f t="shared" si="26"/>
        <v>-0.00040142106928579575</v>
      </c>
      <c r="AI65" s="74">
        <f t="shared" si="27"/>
        <v>-0.004521961540797648</v>
      </c>
      <c r="AJ65" s="74">
        <f t="shared" si="28"/>
        <v>3.0954780384592024</v>
      </c>
      <c r="AK65" s="74">
        <f t="shared" si="29"/>
        <v>-89.45269683879842</v>
      </c>
      <c r="AL65" s="74">
        <f t="shared" si="30"/>
        <v>-0.10930757047202244</v>
      </c>
      <c r="AM65" s="75">
        <f t="shared" si="31"/>
        <v>-0.2182137198747591</v>
      </c>
      <c r="AN65" s="75">
        <f t="shared" si="32"/>
        <v>163.85162632280878</v>
      </c>
      <c r="AO65" s="75">
        <f t="shared" si="33"/>
        <v>-0.08672417600485352</v>
      </c>
      <c r="AP65" s="75">
        <f t="shared" si="34"/>
        <v>-0.04476536786505206</v>
      </c>
      <c r="AQ65" s="75">
        <f t="shared" si="35"/>
        <v>105.67793052754263</v>
      </c>
      <c r="AR65" s="75">
        <f t="shared" si="43"/>
        <v>-23.43350665190002</v>
      </c>
      <c r="AS65" s="75">
        <f t="shared" si="36"/>
        <v>523.1242940190801</v>
      </c>
      <c r="AT65" s="76">
        <f t="shared" si="37"/>
        <v>125.63753089824525</v>
      </c>
      <c r="AU65" s="75">
        <f t="shared" si="44"/>
        <v>125.63753089825394</v>
      </c>
      <c r="AV65" s="75">
        <f t="shared" si="38"/>
        <v>0.010505632887998217</v>
      </c>
      <c r="AW65" s="75">
        <f t="shared" si="45"/>
        <v>-2.503129157563604E-10</v>
      </c>
      <c r="AX65" s="55">
        <f t="shared" si="46"/>
        <v>0.9412058318757547</v>
      </c>
      <c r="AY65" s="75">
        <f t="shared" si="48"/>
        <v>2001.5495289924258</v>
      </c>
      <c r="AZ65" s="7">
        <f t="shared" si="39"/>
        <v>1.3651539801992385</v>
      </c>
    </row>
    <row r="66" spans="1:52" ht="12.75">
      <c r="A66" s="50"/>
      <c r="B66" s="55">
        <f t="shared" si="47"/>
        <v>88.38100000000004</v>
      </c>
      <c r="C66" s="73">
        <f t="shared" si="0"/>
        <v>88.38100000000004</v>
      </c>
      <c r="D66" s="74">
        <f t="shared" si="1"/>
        <v>-0.005496467093893731</v>
      </c>
      <c r="E66" s="75">
        <f t="shared" si="2"/>
        <v>0</v>
      </c>
      <c r="F66" s="75">
        <v>0</v>
      </c>
      <c r="G66" s="75">
        <f t="shared" si="3"/>
        <v>0</v>
      </c>
      <c r="H66" s="74">
        <f t="shared" si="4"/>
        <v>0</v>
      </c>
      <c r="I66" s="74">
        <f t="shared" si="5"/>
        <v>3.1</v>
      </c>
      <c r="J66" s="75">
        <f t="shared" si="6"/>
        <v>88.38100000000004</v>
      </c>
      <c r="K66" s="75">
        <f t="shared" si="7"/>
        <v>0.0007169159909716262</v>
      </c>
      <c r="L66" s="75">
        <f t="shared" si="8"/>
        <v>0.00037019203878621413</v>
      </c>
      <c r="M66" s="74">
        <f t="shared" si="9"/>
        <v>-0.005496467093893731</v>
      </c>
      <c r="N66" s="74">
        <f t="shared" si="10"/>
        <v>3.0945035329061064</v>
      </c>
      <c r="O66" s="74">
        <f t="shared" si="11"/>
        <v>88.18982459757824</v>
      </c>
      <c r="P66" s="74">
        <f t="shared" si="12"/>
        <v>0.10773285328271168</v>
      </c>
      <c r="Q66" s="75">
        <f t="shared" si="13"/>
        <v>0.21509551452663714</v>
      </c>
      <c r="R66" s="75">
        <f t="shared" si="14"/>
        <v>163.83035070824928</v>
      </c>
      <c r="S66" s="75">
        <f t="shared" si="40"/>
        <v>0.0854830658891905</v>
      </c>
      <c r="T66" s="75">
        <f t="shared" si="15"/>
        <v>0.044129382748256146</v>
      </c>
      <c r="U66" s="75">
        <f t="shared" si="16"/>
        <v>105.72808211130484</v>
      </c>
      <c r="V66" s="75">
        <f t="shared" si="41"/>
        <v>23.09897283035242</v>
      </c>
      <c r="W66" s="75">
        <f t="shared" si="17"/>
        <v>523.0976531698811</v>
      </c>
      <c r="X66" s="76">
        <f t="shared" si="18"/>
        <v>125.63976601824902</v>
      </c>
      <c r="Y66" s="73">
        <f t="shared" si="42"/>
        <v>-88.38100000000004</v>
      </c>
      <c r="Z66" s="74">
        <f t="shared" si="19"/>
        <v>-0.005496467093893731</v>
      </c>
      <c r="AA66" s="75">
        <f t="shared" si="20"/>
        <v>0</v>
      </c>
      <c r="AB66" s="75">
        <v>0</v>
      </c>
      <c r="AC66" s="75">
        <f t="shared" si="21"/>
        <v>0</v>
      </c>
      <c r="AD66" s="74">
        <f t="shared" si="22"/>
        <v>0</v>
      </c>
      <c r="AE66" s="74">
        <f t="shared" si="23"/>
        <v>3.1</v>
      </c>
      <c r="AF66" s="75">
        <f t="shared" si="24"/>
        <v>-88.38100000000004</v>
      </c>
      <c r="AG66" s="75">
        <f t="shared" si="25"/>
        <v>-0.0007169159909716262</v>
      </c>
      <c r="AH66" s="75">
        <f t="shared" si="26"/>
        <v>-0.00037019203878621413</v>
      </c>
      <c r="AI66" s="74">
        <f t="shared" si="27"/>
        <v>-0.005496467093893731</v>
      </c>
      <c r="AJ66" s="74">
        <f t="shared" si="28"/>
        <v>3.0945035329061064</v>
      </c>
      <c r="AK66" s="74">
        <f t="shared" si="29"/>
        <v>-88.18982459757824</v>
      </c>
      <c r="AL66" s="74">
        <f t="shared" si="30"/>
        <v>-0.10773285328271168</v>
      </c>
      <c r="AM66" s="75">
        <f t="shared" si="31"/>
        <v>-0.21509551452663714</v>
      </c>
      <c r="AN66" s="75">
        <f t="shared" si="32"/>
        <v>163.83035070824974</v>
      </c>
      <c r="AO66" s="75">
        <f t="shared" si="33"/>
        <v>-0.08548306588919027</v>
      </c>
      <c r="AP66" s="75">
        <f t="shared" si="34"/>
        <v>-0.04412938274825659</v>
      </c>
      <c r="AQ66" s="75">
        <f t="shared" si="35"/>
        <v>105.72808211130439</v>
      </c>
      <c r="AR66" s="75">
        <f t="shared" si="43"/>
        <v>-23.09897283035236</v>
      </c>
      <c r="AS66" s="75">
        <f t="shared" si="36"/>
        <v>523.0976531698745</v>
      </c>
      <c r="AT66" s="76">
        <f t="shared" si="37"/>
        <v>125.63976601824243</v>
      </c>
      <c r="AU66" s="75">
        <f t="shared" si="44"/>
        <v>125.63976601824572</v>
      </c>
      <c r="AV66" s="75">
        <f t="shared" si="38"/>
        <v>0.012740752879778938</v>
      </c>
      <c r="AW66" s="75">
        <f t="shared" si="45"/>
        <v>-6.311798156290099E-12</v>
      </c>
      <c r="AX66" s="55">
        <f t="shared" si="46"/>
        <v>1.125213630093168</v>
      </c>
      <c r="AY66" s="75">
        <f t="shared" si="48"/>
        <v>2001.4696767839655</v>
      </c>
      <c r="AZ66" s="7">
        <f t="shared" si="39"/>
        <v>1.2853017717388866</v>
      </c>
    </row>
    <row r="67" spans="1:52" ht="12.75">
      <c r="A67" s="50"/>
      <c r="B67" s="55">
        <f t="shared" si="47"/>
        <v>87.10200000000005</v>
      </c>
      <c r="C67" s="73">
        <f t="shared" si="0"/>
        <v>87.10200000000005</v>
      </c>
      <c r="D67" s="74">
        <f t="shared" si="1"/>
        <v>-0.006393951655339736</v>
      </c>
      <c r="E67" s="75">
        <f t="shared" si="2"/>
        <v>0</v>
      </c>
      <c r="F67" s="75">
        <v>0</v>
      </c>
      <c r="G67" s="75">
        <f t="shared" si="3"/>
        <v>0</v>
      </c>
      <c r="H67" s="74">
        <f t="shared" si="4"/>
        <v>0</v>
      </c>
      <c r="I67" s="74">
        <f t="shared" si="5"/>
        <v>3.1</v>
      </c>
      <c r="J67" s="75">
        <f t="shared" si="6"/>
        <v>87.10200000000005</v>
      </c>
      <c r="K67" s="75">
        <f t="shared" si="7"/>
        <v>0.0006585645178671037</v>
      </c>
      <c r="L67" s="75">
        <f t="shared" si="8"/>
        <v>0.00034006122358506345</v>
      </c>
      <c r="M67" s="74">
        <f t="shared" si="9"/>
        <v>-0.006393951655339736</v>
      </c>
      <c r="N67" s="74">
        <f t="shared" si="10"/>
        <v>3.09360604834466</v>
      </c>
      <c r="O67" s="74">
        <f t="shared" si="11"/>
        <v>86.92638512715237</v>
      </c>
      <c r="P67" s="74">
        <f t="shared" si="12"/>
        <v>0.10615879775095309</v>
      </c>
      <c r="Q67" s="75">
        <f t="shared" si="13"/>
        <v>0.2119775342783211</v>
      </c>
      <c r="R67" s="75">
        <f t="shared" si="14"/>
        <v>163.80940573024498</v>
      </c>
      <c r="S67" s="75">
        <f t="shared" si="40"/>
        <v>0.08424211213418523</v>
      </c>
      <c r="T67" s="75">
        <f t="shared" si="15"/>
        <v>0.04349331000995066</v>
      </c>
      <c r="U67" s="75">
        <f t="shared" si="16"/>
        <v>105.77748428360854</v>
      </c>
      <c r="V67" s="75">
        <f t="shared" si="41"/>
        <v>22.76444558099054</v>
      </c>
      <c r="W67" s="75">
        <f t="shared" si="17"/>
        <v>523.071008101256</v>
      </c>
      <c r="X67" s="76">
        <f t="shared" si="18"/>
        <v>125.64157814392331</v>
      </c>
      <c r="Y67" s="73">
        <f t="shared" si="42"/>
        <v>-87.10200000000005</v>
      </c>
      <c r="Z67" s="74">
        <f t="shared" si="19"/>
        <v>-0.006393951655339736</v>
      </c>
      <c r="AA67" s="75">
        <f t="shared" si="20"/>
        <v>0</v>
      </c>
      <c r="AB67" s="75">
        <v>0</v>
      </c>
      <c r="AC67" s="75">
        <f t="shared" si="21"/>
        <v>0</v>
      </c>
      <c r="AD67" s="74">
        <f t="shared" si="22"/>
        <v>0</v>
      </c>
      <c r="AE67" s="74">
        <f t="shared" si="23"/>
        <v>3.1</v>
      </c>
      <c r="AF67" s="75">
        <f t="shared" si="24"/>
        <v>-87.10200000000005</v>
      </c>
      <c r="AG67" s="75">
        <f t="shared" si="25"/>
        <v>-0.0006585645178671037</v>
      </c>
      <c r="AH67" s="75">
        <f t="shared" si="26"/>
        <v>-0.00034006122358506345</v>
      </c>
      <c r="AI67" s="74">
        <f t="shared" si="27"/>
        <v>-0.006393951655339736</v>
      </c>
      <c r="AJ67" s="74">
        <f t="shared" si="28"/>
        <v>3.09360604834466</v>
      </c>
      <c r="AK67" s="74">
        <f t="shared" si="29"/>
        <v>-86.92638512715237</v>
      </c>
      <c r="AL67" s="74">
        <f t="shared" si="30"/>
        <v>-0.10615879775095309</v>
      </c>
      <c r="AM67" s="75">
        <f t="shared" si="31"/>
        <v>-0.2119775342783211</v>
      </c>
      <c r="AN67" s="75">
        <f t="shared" si="32"/>
        <v>163.80940573024537</v>
      </c>
      <c r="AO67" s="75">
        <f t="shared" si="33"/>
        <v>-0.08424211213418503</v>
      </c>
      <c r="AP67" s="75">
        <f t="shared" si="34"/>
        <v>-0.04349331000995105</v>
      </c>
      <c r="AQ67" s="75">
        <f t="shared" si="35"/>
        <v>105.77748428360815</v>
      </c>
      <c r="AR67" s="75">
        <f t="shared" si="43"/>
        <v>-22.76444558099049</v>
      </c>
      <c r="AS67" s="75">
        <f t="shared" si="36"/>
        <v>523.0710081012502</v>
      </c>
      <c r="AT67" s="76">
        <f t="shared" si="37"/>
        <v>125.64157814391751</v>
      </c>
      <c r="AU67" s="75">
        <f t="shared" si="44"/>
        <v>125.64157814392041</v>
      </c>
      <c r="AV67" s="75">
        <f t="shared" si="38"/>
        <v>0.014552878554468407</v>
      </c>
      <c r="AW67" s="75">
        <f t="shared" si="45"/>
        <v>1.3106391960768016E-11</v>
      </c>
      <c r="AX67" s="55">
        <f t="shared" si="46"/>
        <v>1.2667045459182897</v>
      </c>
      <c r="AY67" s="75">
        <f t="shared" si="48"/>
        <v>2001.3898772777834</v>
      </c>
      <c r="AZ67" s="7">
        <f t="shared" si="39"/>
        <v>1.2055022655567882</v>
      </c>
    </row>
    <row r="68" spans="1:52" ht="12.75">
      <c r="A68" s="50"/>
      <c r="B68" s="55">
        <f t="shared" si="47"/>
        <v>85.82300000000005</v>
      </c>
      <c r="C68" s="73">
        <f t="shared" si="0"/>
        <v>85.82300000000005</v>
      </c>
      <c r="D68" s="74">
        <f t="shared" si="1"/>
        <v>-0.007217160389856536</v>
      </c>
      <c r="E68" s="75">
        <f t="shared" si="2"/>
        <v>0</v>
      </c>
      <c r="F68" s="75">
        <v>0</v>
      </c>
      <c r="G68" s="75">
        <f t="shared" si="3"/>
        <v>0</v>
      </c>
      <c r="H68" s="74">
        <f t="shared" si="4"/>
        <v>0</v>
      </c>
      <c r="I68" s="74">
        <f t="shared" si="5"/>
        <v>3.1</v>
      </c>
      <c r="J68" s="75">
        <f t="shared" si="6"/>
        <v>85.82300000000005</v>
      </c>
      <c r="K68" s="75">
        <f t="shared" si="7"/>
        <v>0.0006023091981761375</v>
      </c>
      <c r="L68" s="75">
        <f t="shared" si="8"/>
        <v>0.0003110127984610702</v>
      </c>
      <c r="M68" s="74">
        <f t="shared" si="9"/>
        <v>-0.007217160389856536</v>
      </c>
      <c r="N68" s="74">
        <f t="shared" si="10"/>
        <v>3.0927828396101438</v>
      </c>
      <c r="O68" s="74">
        <f t="shared" si="11"/>
        <v>85.6623866108278</v>
      </c>
      <c r="P68" s="74">
        <f t="shared" si="12"/>
        <v>0.10458539460315852</v>
      </c>
      <c r="Q68" s="75">
        <f t="shared" si="13"/>
        <v>0.20885977640785597</v>
      </c>
      <c r="R68" s="75">
        <f t="shared" si="14"/>
        <v>163.78879032876023</v>
      </c>
      <c r="S68" s="75">
        <f t="shared" si="40"/>
        <v>0.0830013135995954</v>
      </c>
      <c r="T68" s="75">
        <f t="shared" si="15"/>
        <v>0.04285714920866518</v>
      </c>
      <c r="U68" s="75">
        <f t="shared" si="16"/>
        <v>105.8261382431624</v>
      </c>
      <c r="V68" s="75">
        <f t="shared" si="41"/>
        <v>22.42992512489739</v>
      </c>
      <c r="W68" s="75">
        <f t="shared" si="17"/>
        <v>523.0443752249496</v>
      </c>
      <c r="X68" s="76">
        <f t="shared" si="18"/>
        <v>125.64298382568597</v>
      </c>
      <c r="Y68" s="73">
        <f t="shared" si="42"/>
        <v>-85.82300000000005</v>
      </c>
      <c r="Z68" s="74">
        <f t="shared" si="19"/>
        <v>-0.007217160389856536</v>
      </c>
      <c r="AA68" s="75">
        <f t="shared" si="20"/>
        <v>0</v>
      </c>
      <c r="AB68" s="75">
        <v>0</v>
      </c>
      <c r="AC68" s="75">
        <f t="shared" si="21"/>
        <v>0</v>
      </c>
      <c r="AD68" s="74">
        <f t="shared" si="22"/>
        <v>0</v>
      </c>
      <c r="AE68" s="74">
        <f t="shared" si="23"/>
        <v>3.1</v>
      </c>
      <c r="AF68" s="75">
        <f t="shared" si="24"/>
        <v>-85.82300000000005</v>
      </c>
      <c r="AG68" s="75">
        <f t="shared" si="25"/>
        <v>-0.0006023091981761375</v>
      </c>
      <c r="AH68" s="75">
        <f t="shared" si="26"/>
        <v>-0.0003110127984610702</v>
      </c>
      <c r="AI68" s="74">
        <f t="shared" si="27"/>
        <v>-0.007217160389856536</v>
      </c>
      <c r="AJ68" s="74">
        <f t="shared" si="28"/>
        <v>3.0927828396101438</v>
      </c>
      <c r="AK68" s="74">
        <f t="shared" si="29"/>
        <v>-85.6623866108278</v>
      </c>
      <c r="AL68" s="74">
        <f t="shared" si="30"/>
        <v>-0.10458539460315852</v>
      </c>
      <c r="AM68" s="75">
        <f t="shared" si="31"/>
        <v>-0.20885977640785597</v>
      </c>
      <c r="AN68" s="75">
        <f t="shared" si="32"/>
        <v>163.78879032876068</v>
      </c>
      <c r="AO68" s="75">
        <f t="shared" si="33"/>
        <v>-0.08300131359959514</v>
      </c>
      <c r="AP68" s="75">
        <f t="shared" si="34"/>
        <v>-0.04285714920866568</v>
      </c>
      <c r="AQ68" s="75">
        <f t="shared" si="35"/>
        <v>105.82613824316195</v>
      </c>
      <c r="AR68" s="75">
        <f t="shared" si="43"/>
        <v>-22.429925124897323</v>
      </c>
      <c r="AS68" s="75">
        <f t="shared" si="36"/>
        <v>523.044375224942</v>
      </c>
      <c r="AT68" s="76">
        <f t="shared" si="37"/>
        <v>125.64298382567836</v>
      </c>
      <c r="AU68" s="75">
        <f t="shared" si="44"/>
        <v>125.64298382568217</v>
      </c>
      <c r="AV68" s="75">
        <f t="shared" si="38"/>
        <v>0.015958560316221337</v>
      </c>
      <c r="AW68" s="75">
        <f t="shared" si="45"/>
        <v>-2.4048158540464005E-11</v>
      </c>
      <c r="AX68" s="55">
        <f t="shared" si="46"/>
        <v>1.3687148928427326</v>
      </c>
      <c r="AY68" s="75">
        <f t="shared" si="48"/>
        <v>2001.310176693511</v>
      </c>
      <c r="AZ68" s="7">
        <f t="shared" si="39"/>
        <v>1.125801681284429</v>
      </c>
    </row>
    <row r="69" spans="1:52" ht="12.75">
      <c r="A69" s="50"/>
      <c r="B69" s="55">
        <f t="shared" si="47"/>
        <v>84.54400000000005</v>
      </c>
      <c r="C69" s="73">
        <f t="shared" si="0"/>
        <v>84.54400000000005</v>
      </c>
      <c r="D69" s="74">
        <f t="shared" si="1"/>
        <v>-0.007968797829763341</v>
      </c>
      <c r="E69" s="75">
        <f t="shared" si="2"/>
        <v>0</v>
      </c>
      <c r="F69" s="75">
        <v>0</v>
      </c>
      <c r="G69" s="75">
        <f t="shared" si="3"/>
        <v>0</v>
      </c>
      <c r="H69" s="74">
        <f t="shared" si="4"/>
        <v>0</v>
      </c>
      <c r="I69" s="74">
        <f t="shared" si="5"/>
        <v>3.1</v>
      </c>
      <c r="J69" s="75">
        <f t="shared" si="6"/>
        <v>84.54400000000005</v>
      </c>
      <c r="K69" s="75">
        <f t="shared" si="7"/>
        <v>0.0005481193817023465</v>
      </c>
      <c r="L69" s="75">
        <f t="shared" si="8"/>
        <v>0.0002830309358575077</v>
      </c>
      <c r="M69" s="74">
        <f t="shared" si="9"/>
        <v>-0.007968797829763341</v>
      </c>
      <c r="N69" s="74">
        <f t="shared" si="10"/>
        <v>3.0920312021702365</v>
      </c>
      <c r="O69" s="74">
        <f t="shared" si="11"/>
        <v>84.39783723223645</v>
      </c>
      <c r="P69" s="74">
        <f t="shared" si="12"/>
        <v>0.10301263455161679</v>
      </c>
      <c r="Q69" s="75">
        <f t="shared" si="13"/>
        <v>0.20574223816737605</v>
      </c>
      <c r="R69" s="75">
        <f t="shared" si="14"/>
        <v>163.7685034573836</v>
      </c>
      <c r="S69" s="75">
        <f t="shared" si="40"/>
        <v>0.08176066909681252</v>
      </c>
      <c r="T69" s="75">
        <f t="shared" si="15"/>
        <v>0.042220899973751</v>
      </c>
      <c r="U69" s="75">
        <f t="shared" si="16"/>
        <v>105.87404517524612</v>
      </c>
      <c r="V69" s="75">
        <f t="shared" si="41"/>
        <v>22.095411669651305</v>
      </c>
      <c r="W69" s="75">
        <f t="shared" si="17"/>
        <v>523.0177707454126</v>
      </c>
      <c r="X69" s="76">
        <f t="shared" si="18"/>
        <v>125.64399940685598</v>
      </c>
      <c r="Y69" s="73">
        <f t="shared" si="42"/>
        <v>-84.54400000000005</v>
      </c>
      <c r="Z69" s="74">
        <f t="shared" si="19"/>
        <v>-0.007968797829763341</v>
      </c>
      <c r="AA69" s="75">
        <f t="shared" si="20"/>
        <v>0</v>
      </c>
      <c r="AB69" s="75">
        <v>0</v>
      </c>
      <c r="AC69" s="75">
        <f t="shared" si="21"/>
        <v>0</v>
      </c>
      <c r="AD69" s="74">
        <f t="shared" si="22"/>
        <v>0</v>
      </c>
      <c r="AE69" s="74">
        <f t="shared" si="23"/>
        <v>3.1</v>
      </c>
      <c r="AF69" s="75">
        <f t="shared" si="24"/>
        <v>-84.54400000000005</v>
      </c>
      <c r="AG69" s="75">
        <f t="shared" si="25"/>
        <v>-0.0005481193817023465</v>
      </c>
      <c r="AH69" s="75">
        <f t="shared" si="26"/>
        <v>-0.0002830309358575077</v>
      </c>
      <c r="AI69" s="74">
        <f t="shared" si="27"/>
        <v>-0.007968797829763341</v>
      </c>
      <c r="AJ69" s="74">
        <f t="shared" si="28"/>
        <v>3.0920312021702365</v>
      </c>
      <c r="AK69" s="74">
        <f t="shared" si="29"/>
        <v>-84.39783723223645</v>
      </c>
      <c r="AL69" s="74">
        <f t="shared" si="30"/>
        <v>-0.1030126345516168</v>
      </c>
      <c r="AM69" s="75">
        <f t="shared" si="31"/>
        <v>-0.20574223816737608</v>
      </c>
      <c r="AN69" s="75">
        <f t="shared" si="32"/>
        <v>163.76850345738416</v>
      </c>
      <c r="AO69" s="75">
        <f t="shared" si="33"/>
        <v>-0.08176066909681227</v>
      </c>
      <c r="AP69" s="75">
        <f t="shared" si="34"/>
        <v>-0.04222089997375153</v>
      </c>
      <c r="AQ69" s="75">
        <f t="shared" si="35"/>
        <v>105.87404517524556</v>
      </c>
      <c r="AR69" s="75">
        <f t="shared" si="43"/>
        <v>-22.095411669651238</v>
      </c>
      <c r="AS69" s="75">
        <f t="shared" si="36"/>
        <v>523.0177707454045</v>
      </c>
      <c r="AT69" s="76">
        <f t="shared" si="37"/>
        <v>125.64399940684802</v>
      </c>
      <c r="AU69" s="75">
        <f t="shared" si="44"/>
        <v>125.643999406852</v>
      </c>
      <c r="AV69" s="75">
        <f t="shared" si="38"/>
        <v>0.01697414148605958</v>
      </c>
      <c r="AW69" s="75">
        <f t="shared" si="45"/>
        <v>-2.8824829482744634E-11</v>
      </c>
      <c r="AX69" s="55">
        <f t="shared" si="46"/>
        <v>1.434179352410408</v>
      </c>
      <c r="AY69" s="75">
        <f t="shared" si="48"/>
        <v>2001.230620682875</v>
      </c>
      <c r="AZ69" s="7">
        <f t="shared" si="39"/>
        <v>1.0462456706484318</v>
      </c>
    </row>
    <row r="70" spans="1:52" ht="12.75">
      <c r="A70" s="50"/>
      <c r="B70" s="55">
        <f t="shared" si="47"/>
        <v>83.26500000000006</v>
      </c>
      <c r="C70" s="73">
        <f t="shared" si="0"/>
        <v>83.26500000000006</v>
      </c>
      <c r="D70" s="74">
        <f t="shared" si="1"/>
        <v>-0.008651527893658972</v>
      </c>
      <c r="E70" s="75">
        <f t="shared" si="2"/>
        <v>0</v>
      </c>
      <c r="F70" s="75">
        <v>0</v>
      </c>
      <c r="G70" s="75">
        <f t="shared" si="3"/>
        <v>0</v>
      </c>
      <c r="H70" s="74">
        <f t="shared" si="4"/>
        <v>0</v>
      </c>
      <c r="I70" s="74">
        <f t="shared" si="5"/>
        <v>3.1</v>
      </c>
      <c r="J70" s="75">
        <f t="shared" si="6"/>
        <v>83.26500000000006</v>
      </c>
      <c r="K70" s="75">
        <f t="shared" si="7"/>
        <v>0.000495964413513076</v>
      </c>
      <c r="L70" s="75">
        <f t="shared" si="8"/>
        <v>0.00025609980586977844</v>
      </c>
      <c r="M70" s="74">
        <f t="shared" si="9"/>
        <v>-0.008651527893658972</v>
      </c>
      <c r="N70" s="74">
        <f t="shared" si="10"/>
        <v>3.091348472106341</v>
      </c>
      <c r="O70" s="74">
        <f t="shared" si="11"/>
        <v>83.13274517538892</v>
      </c>
      <c r="P70" s="74">
        <f t="shared" si="12"/>
        <v>0.1014405082947704</v>
      </c>
      <c r="Q70" s="75">
        <f t="shared" si="13"/>
        <v>0.20262491678367103</v>
      </c>
      <c r="R70" s="75">
        <f t="shared" si="14"/>
        <v>163.74854408341685</v>
      </c>
      <c r="S70" s="75">
        <f t="shared" si="40"/>
        <v>0.08052017738951245</v>
      </c>
      <c r="T70" s="75">
        <f t="shared" si="15"/>
        <v>0.041584562004646136</v>
      </c>
      <c r="U70" s="75">
        <f t="shared" si="16"/>
        <v>105.9212062515258</v>
      </c>
      <c r="V70" s="75">
        <f t="shared" si="41"/>
        <v>21.760905409498797</v>
      </c>
      <c r="W70" s="75">
        <f t="shared" si="17"/>
        <v>522.9912106580767</v>
      </c>
      <c r="X70" s="76">
        <f t="shared" si="18"/>
        <v>125.6446410218332</v>
      </c>
      <c r="Y70" s="73">
        <f t="shared" si="42"/>
        <v>-83.26500000000006</v>
      </c>
      <c r="Z70" s="74">
        <f t="shared" si="19"/>
        <v>-0.008651527893658972</v>
      </c>
      <c r="AA70" s="75">
        <f t="shared" si="20"/>
        <v>0</v>
      </c>
      <c r="AB70" s="75">
        <v>0</v>
      </c>
      <c r="AC70" s="75">
        <f t="shared" si="21"/>
        <v>0</v>
      </c>
      <c r="AD70" s="74">
        <f t="shared" si="22"/>
        <v>0</v>
      </c>
      <c r="AE70" s="74">
        <f t="shared" si="23"/>
        <v>3.1</v>
      </c>
      <c r="AF70" s="75">
        <f t="shared" si="24"/>
        <v>-83.26500000000006</v>
      </c>
      <c r="AG70" s="75">
        <f t="shared" si="25"/>
        <v>-0.000495964413513076</v>
      </c>
      <c r="AH70" s="75">
        <f t="shared" si="26"/>
        <v>-0.00025609980586977844</v>
      </c>
      <c r="AI70" s="74">
        <f t="shared" si="27"/>
        <v>-0.008651527893658972</v>
      </c>
      <c r="AJ70" s="74">
        <f t="shared" si="28"/>
        <v>3.091348472106341</v>
      </c>
      <c r="AK70" s="74">
        <f t="shared" si="29"/>
        <v>-83.13274517538892</v>
      </c>
      <c r="AL70" s="74">
        <f t="shared" si="30"/>
        <v>-0.10144050829477042</v>
      </c>
      <c r="AM70" s="75">
        <f t="shared" si="31"/>
        <v>-0.20262491678367106</v>
      </c>
      <c r="AN70" s="75">
        <f t="shared" si="32"/>
        <v>163.7485440834174</v>
      </c>
      <c r="AO70" s="75">
        <f t="shared" si="33"/>
        <v>-0.08052017738951221</v>
      </c>
      <c r="AP70" s="75">
        <f t="shared" si="34"/>
        <v>-0.041584562004646636</v>
      </c>
      <c r="AQ70" s="75">
        <f t="shared" si="35"/>
        <v>105.92120625152523</v>
      </c>
      <c r="AR70" s="75">
        <f t="shared" si="43"/>
        <v>-21.760905409498733</v>
      </c>
      <c r="AS70" s="75">
        <f t="shared" si="36"/>
        <v>522.9912106580689</v>
      </c>
      <c r="AT70" s="76">
        <f t="shared" si="37"/>
        <v>125.64464102182535</v>
      </c>
      <c r="AU70" s="75">
        <f t="shared" si="44"/>
        <v>125.64464102182929</v>
      </c>
      <c r="AV70" s="75">
        <f t="shared" si="38"/>
        <v>0.01761575646334279</v>
      </c>
      <c r="AW70" s="75">
        <f t="shared" si="45"/>
        <v>-2.3331899356195594E-11</v>
      </c>
      <c r="AX70" s="55">
        <f t="shared" si="46"/>
        <v>1.4659321315676563</v>
      </c>
      <c r="AY70" s="75">
        <f t="shared" si="48"/>
        <v>2001.151254324005</v>
      </c>
      <c r="AZ70" s="7">
        <f t="shared" si="39"/>
        <v>0.9668793117784844</v>
      </c>
    </row>
    <row r="71" spans="1:52" ht="12.75">
      <c r="A71" s="50"/>
      <c r="B71" s="55">
        <f t="shared" si="47"/>
        <v>81.98600000000006</v>
      </c>
      <c r="C71" s="73">
        <f t="shared" si="0"/>
        <v>81.98600000000006</v>
      </c>
      <c r="D71" s="74">
        <f t="shared" si="1"/>
        <v>-0.00926797391152534</v>
      </c>
      <c r="E71" s="75">
        <f t="shared" si="2"/>
        <v>0</v>
      </c>
      <c r="F71" s="75">
        <v>0</v>
      </c>
      <c r="G71" s="75">
        <f t="shared" si="3"/>
        <v>0</v>
      </c>
      <c r="H71" s="74">
        <f t="shared" si="4"/>
        <v>0</v>
      </c>
      <c r="I71" s="74">
        <f t="shared" si="5"/>
        <v>3.1</v>
      </c>
      <c r="J71" s="75">
        <f t="shared" si="6"/>
        <v>81.98600000000006</v>
      </c>
      <c r="K71" s="75">
        <f t="shared" si="7"/>
        <v>0.00044581363393757234</v>
      </c>
      <c r="L71" s="75">
        <f t="shared" si="8"/>
        <v>0.00023020357623525028</v>
      </c>
      <c r="M71" s="74">
        <f t="shared" si="9"/>
        <v>-0.00926797391152534</v>
      </c>
      <c r="N71" s="74">
        <f t="shared" si="10"/>
        <v>3.0907320260884745</v>
      </c>
      <c r="O71" s="74">
        <f t="shared" si="11"/>
        <v>81.86711862472525</v>
      </c>
      <c r="P71" s="74">
        <f t="shared" si="12"/>
        <v>0.0998690065174888</v>
      </c>
      <c r="Q71" s="75">
        <f t="shared" si="13"/>
        <v>0.19950780945874236</v>
      </c>
      <c r="R71" s="75">
        <f t="shared" si="14"/>
        <v>163.72891118796883</v>
      </c>
      <c r="S71" s="75">
        <f t="shared" si="40"/>
        <v>0.07927983719430513</v>
      </c>
      <c r="T71" s="75">
        <f t="shared" si="15"/>
        <v>0.04094813507013209</v>
      </c>
      <c r="U71" s="75">
        <f t="shared" si="16"/>
        <v>105.9676226298655</v>
      </c>
      <c r="V71" s="75">
        <f t="shared" si="41"/>
        <v>21.426406525527668</v>
      </c>
      <c r="W71" s="75">
        <f t="shared" si="17"/>
        <v>522.9647107475641</v>
      </c>
      <c r="X71" s="76">
        <f t="shared" si="18"/>
        <v>125.64492459421217</v>
      </c>
      <c r="Y71" s="73">
        <f t="shared" si="42"/>
        <v>-81.98600000000006</v>
      </c>
      <c r="Z71" s="74">
        <f t="shared" si="19"/>
        <v>-0.00926797391152534</v>
      </c>
      <c r="AA71" s="75">
        <f t="shared" si="20"/>
        <v>0</v>
      </c>
      <c r="AB71" s="75">
        <v>0</v>
      </c>
      <c r="AC71" s="75">
        <f t="shared" si="21"/>
        <v>0</v>
      </c>
      <c r="AD71" s="74">
        <f t="shared" si="22"/>
        <v>0</v>
      </c>
      <c r="AE71" s="74">
        <f t="shared" si="23"/>
        <v>3.1</v>
      </c>
      <c r="AF71" s="75">
        <f t="shared" si="24"/>
        <v>-81.98600000000006</v>
      </c>
      <c r="AG71" s="75">
        <f t="shared" si="25"/>
        <v>-0.00044581363393757234</v>
      </c>
      <c r="AH71" s="75">
        <f t="shared" si="26"/>
        <v>-0.00023020357623525028</v>
      </c>
      <c r="AI71" s="74">
        <f t="shared" si="27"/>
        <v>-0.00926797391152534</v>
      </c>
      <c r="AJ71" s="74">
        <f t="shared" si="28"/>
        <v>3.0907320260884745</v>
      </c>
      <c r="AK71" s="74">
        <f t="shared" si="29"/>
        <v>-81.86711862472525</v>
      </c>
      <c r="AL71" s="74">
        <f t="shared" si="30"/>
        <v>-0.0998690065174888</v>
      </c>
      <c r="AM71" s="75">
        <f t="shared" si="31"/>
        <v>-0.19950780945874236</v>
      </c>
      <c r="AN71" s="75">
        <f t="shared" si="32"/>
        <v>163.72891118796935</v>
      </c>
      <c r="AO71" s="75">
        <f t="shared" si="33"/>
        <v>-0.07927983719430491</v>
      </c>
      <c r="AP71" s="75">
        <f t="shared" si="34"/>
        <v>-0.040948135070132535</v>
      </c>
      <c r="AQ71" s="75">
        <f t="shared" si="35"/>
        <v>105.96762262986505</v>
      </c>
      <c r="AR71" s="75">
        <f t="shared" si="43"/>
        <v>-21.426406525527607</v>
      </c>
      <c r="AS71" s="75">
        <f t="shared" si="36"/>
        <v>522.964710747557</v>
      </c>
      <c r="AT71" s="76">
        <f t="shared" si="37"/>
        <v>125.64492459420512</v>
      </c>
      <c r="AU71" s="75">
        <f t="shared" si="44"/>
        <v>125.64492459420866</v>
      </c>
      <c r="AV71" s="75">
        <f t="shared" si="38"/>
        <v>0.0178993288427165</v>
      </c>
      <c r="AW71" s="75">
        <f t="shared" si="45"/>
        <v>-4.537975393683588E-12</v>
      </c>
      <c r="AX71" s="55">
        <f t="shared" si="46"/>
        <v>1.466708129387619</v>
      </c>
      <c r="AY71" s="75">
        <f t="shared" si="48"/>
        <v>2001.0721221156186</v>
      </c>
      <c r="AZ71" s="7">
        <f t="shared" si="39"/>
        <v>0.8877471033920301</v>
      </c>
    </row>
    <row r="72" spans="1:52" ht="12.75">
      <c r="A72" s="50"/>
      <c r="B72" s="55">
        <f t="shared" si="47"/>
        <v>80.70700000000006</v>
      </c>
      <c r="C72" s="73">
        <f t="shared" si="0"/>
        <v>80.70700000000006</v>
      </c>
      <c r="D72" s="74">
        <f t="shared" si="1"/>
        <v>-0.009820718643982262</v>
      </c>
      <c r="E72" s="75">
        <f t="shared" si="2"/>
        <v>0</v>
      </c>
      <c r="F72" s="75">
        <v>0</v>
      </c>
      <c r="G72" s="75">
        <f t="shared" si="3"/>
        <v>0</v>
      </c>
      <c r="H72" s="74">
        <f t="shared" si="4"/>
        <v>0</v>
      </c>
      <c r="I72" s="74">
        <f t="shared" si="5"/>
        <v>3.1</v>
      </c>
      <c r="J72" s="75">
        <f t="shared" si="6"/>
        <v>80.70700000000006</v>
      </c>
      <c r="K72" s="75">
        <f t="shared" si="7"/>
        <v>0.0003976363785680309</v>
      </c>
      <c r="L72" s="75">
        <f t="shared" si="8"/>
        <v>0.0002053264123252262</v>
      </c>
      <c r="M72" s="74">
        <f t="shared" si="9"/>
        <v>-0.009820718643982262</v>
      </c>
      <c r="N72" s="74">
        <f t="shared" si="10"/>
        <v>3.0901792813560176</v>
      </c>
      <c r="O72" s="74">
        <f t="shared" si="11"/>
        <v>80.6009657651633</v>
      </c>
      <c r="P72" s="74">
        <f t="shared" si="12"/>
        <v>0.09829811989133894</v>
      </c>
      <c r="Q72" s="75">
        <f t="shared" si="13"/>
        <v>0.19639091337035264</v>
      </c>
      <c r="R72" s="75">
        <f t="shared" si="14"/>
        <v>163.70960376604114</v>
      </c>
      <c r="S72" s="75">
        <f t="shared" si="40"/>
        <v>0.07803964718139166</v>
      </c>
      <c r="T72" s="75">
        <f t="shared" si="15"/>
        <v>0.04031161900756933</v>
      </c>
      <c r="U72" s="75">
        <f t="shared" si="16"/>
        <v>106.01329545414865</v>
      </c>
      <c r="V72" s="75">
        <f t="shared" si="41"/>
        <v>21.091915185842435</v>
      </c>
      <c r="W72" s="75">
        <f t="shared" si="17"/>
        <v>522.9382865860455</v>
      </c>
      <c r="X72" s="76">
        <f t="shared" si="18"/>
        <v>125.64486583504902</v>
      </c>
      <c r="Y72" s="73">
        <f t="shared" si="42"/>
        <v>-80.70700000000006</v>
      </c>
      <c r="Z72" s="74">
        <f t="shared" si="19"/>
        <v>-0.009820718643982262</v>
      </c>
      <c r="AA72" s="75">
        <f t="shared" si="20"/>
        <v>0</v>
      </c>
      <c r="AB72" s="75">
        <v>0</v>
      </c>
      <c r="AC72" s="75">
        <f t="shared" si="21"/>
        <v>0</v>
      </c>
      <c r="AD72" s="74">
        <f t="shared" si="22"/>
        <v>0</v>
      </c>
      <c r="AE72" s="74">
        <f t="shared" si="23"/>
        <v>3.1</v>
      </c>
      <c r="AF72" s="75">
        <f t="shared" si="24"/>
        <v>-80.70700000000006</v>
      </c>
      <c r="AG72" s="75">
        <f t="shared" si="25"/>
        <v>-0.0003976363785680309</v>
      </c>
      <c r="AH72" s="75">
        <f t="shared" si="26"/>
        <v>-0.0002053264123252262</v>
      </c>
      <c r="AI72" s="74">
        <f t="shared" si="27"/>
        <v>-0.009820718643982262</v>
      </c>
      <c r="AJ72" s="74">
        <f t="shared" si="28"/>
        <v>3.0901792813560176</v>
      </c>
      <c r="AK72" s="74">
        <f t="shared" si="29"/>
        <v>-80.6009657651633</v>
      </c>
      <c r="AL72" s="74">
        <f t="shared" si="30"/>
        <v>-0.09829811989133894</v>
      </c>
      <c r="AM72" s="75">
        <f t="shared" si="31"/>
        <v>-0.19639091337035264</v>
      </c>
      <c r="AN72" s="75">
        <f t="shared" si="32"/>
        <v>163.7096037660417</v>
      </c>
      <c r="AO72" s="75">
        <f t="shared" si="33"/>
        <v>-0.0780396471813914</v>
      </c>
      <c r="AP72" s="75">
        <f t="shared" si="34"/>
        <v>-0.04031161900756983</v>
      </c>
      <c r="AQ72" s="75">
        <f t="shared" si="35"/>
        <v>106.01329545414808</v>
      </c>
      <c r="AR72" s="75">
        <f t="shared" si="43"/>
        <v>-21.091915185842367</v>
      </c>
      <c r="AS72" s="75">
        <f t="shared" si="36"/>
        <v>522.9382865860373</v>
      </c>
      <c r="AT72" s="76">
        <f t="shared" si="37"/>
        <v>125.64486583504083</v>
      </c>
      <c r="AU72" s="75">
        <f t="shared" si="44"/>
        <v>125.64486583504491</v>
      </c>
      <c r="AV72" s="75">
        <f t="shared" si="38"/>
        <v>0.017840569678966745</v>
      </c>
      <c r="AW72" s="75">
        <f t="shared" si="45"/>
        <v>-2.6373328896516588E-11</v>
      </c>
      <c r="AX72" s="55">
        <f t="shared" si="46"/>
        <v>1.4391441291953107</v>
      </c>
      <c r="AY72" s="75">
        <f t="shared" si="48"/>
        <v>2000.9932679716505</v>
      </c>
      <c r="AZ72" s="7">
        <f t="shared" si="39"/>
        <v>0.8088929594239289</v>
      </c>
    </row>
    <row r="73" spans="1:52" ht="12.75">
      <c r="A73" s="50"/>
      <c r="B73" s="55">
        <f t="shared" si="47"/>
        <v>79.42800000000007</v>
      </c>
      <c r="C73" s="73">
        <f t="shared" si="0"/>
        <v>79.42800000000007</v>
      </c>
      <c r="D73" s="74">
        <f t="shared" si="1"/>
        <v>-0.010312304305621467</v>
      </c>
      <c r="E73" s="75">
        <f t="shared" si="2"/>
        <v>0</v>
      </c>
      <c r="F73" s="75">
        <v>0</v>
      </c>
      <c r="G73" s="75">
        <f t="shared" si="3"/>
        <v>0</v>
      </c>
      <c r="H73" s="74">
        <f t="shared" si="4"/>
        <v>0</v>
      </c>
      <c r="I73" s="74">
        <f t="shared" si="5"/>
        <v>3.1</v>
      </c>
      <c r="J73" s="75">
        <f t="shared" si="6"/>
        <v>79.42800000000007</v>
      </c>
      <c r="K73" s="75">
        <f t="shared" si="7"/>
        <v>0.0003514019782635755</v>
      </c>
      <c r="L73" s="75">
        <f t="shared" si="8"/>
        <v>0.000181452477139044</v>
      </c>
      <c r="M73" s="74">
        <f t="shared" si="9"/>
        <v>-0.010312304305621467</v>
      </c>
      <c r="N73" s="74">
        <f t="shared" si="10"/>
        <v>3.0896876956943786</v>
      </c>
      <c r="O73" s="74">
        <f t="shared" si="11"/>
        <v>79.33429478214441</v>
      </c>
      <c r="P73" s="74">
        <f t="shared" si="12"/>
        <v>0.09672783907485255</v>
      </c>
      <c r="Q73" s="75">
        <f t="shared" si="13"/>
        <v>0.19327422567256605</v>
      </c>
      <c r="R73" s="75">
        <f t="shared" si="14"/>
        <v>163.69062082661355</v>
      </c>
      <c r="S73" s="75">
        <f t="shared" si="40"/>
        <v>0.07679960597522327</v>
      </c>
      <c r="T73" s="75">
        <f t="shared" si="15"/>
        <v>0.03967501372211951</v>
      </c>
      <c r="U73" s="75">
        <f t="shared" si="16"/>
        <v>106.05822585410044</v>
      </c>
      <c r="V73" s="75">
        <f t="shared" si="41"/>
        <v>20.757431545740722</v>
      </c>
      <c r="W73" s="75">
        <f t="shared" si="17"/>
        <v>522.911953531621</v>
      </c>
      <c r="X73" s="76">
        <f t="shared" si="18"/>
        <v>125.6444802411487</v>
      </c>
      <c r="Y73" s="73">
        <f t="shared" si="42"/>
        <v>-79.42800000000007</v>
      </c>
      <c r="Z73" s="74">
        <f t="shared" si="19"/>
        <v>-0.010312304305621467</v>
      </c>
      <c r="AA73" s="75">
        <f t="shared" si="20"/>
        <v>0</v>
      </c>
      <c r="AB73" s="75">
        <v>0</v>
      </c>
      <c r="AC73" s="75">
        <f t="shared" si="21"/>
        <v>0</v>
      </c>
      <c r="AD73" s="74">
        <f t="shared" si="22"/>
        <v>0</v>
      </c>
      <c r="AE73" s="74">
        <f t="shared" si="23"/>
        <v>3.1</v>
      </c>
      <c r="AF73" s="75">
        <f t="shared" si="24"/>
        <v>-79.42800000000007</v>
      </c>
      <c r="AG73" s="75">
        <f t="shared" si="25"/>
        <v>-0.0003514019782635755</v>
      </c>
      <c r="AH73" s="75">
        <f t="shared" si="26"/>
        <v>-0.0001814524771390439</v>
      </c>
      <c r="AI73" s="74">
        <f t="shared" si="27"/>
        <v>-0.010312304305621467</v>
      </c>
      <c r="AJ73" s="74">
        <f t="shared" si="28"/>
        <v>3.0896876956943786</v>
      </c>
      <c r="AK73" s="74">
        <f t="shared" si="29"/>
        <v>-79.33429478214441</v>
      </c>
      <c r="AL73" s="74">
        <f t="shared" si="30"/>
        <v>-0.09672783907485255</v>
      </c>
      <c r="AM73" s="75">
        <f t="shared" si="31"/>
        <v>-0.19327422567256605</v>
      </c>
      <c r="AN73" s="75">
        <f t="shared" si="32"/>
        <v>163.690620826614</v>
      </c>
      <c r="AO73" s="75">
        <f t="shared" si="33"/>
        <v>-0.07679960597522309</v>
      </c>
      <c r="AP73" s="75">
        <f t="shared" si="34"/>
        <v>-0.03967501372211987</v>
      </c>
      <c r="AQ73" s="75">
        <f t="shared" si="35"/>
        <v>106.05822585409999</v>
      </c>
      <c r="AR73" s="75">
        <f t="shared" si="43"/>
        <v>-20.757431545740676</v>
      </c>
      <c r="AS73" s="75">
        <f t="shared" si="36"/>
        <v>522.911953531615</v>
      </c>
      <c r="AT73" s="76">
        <f t="shared" si="37"/>
        <v>125.64448024114279</v>
      </c>
      <c r="AU73" s="75">
        <f t="shared" si="44"/>
        <v>125.64448024114574</v>
      </c>
      <c r="AV73" s="75">
        <f t="shared" si="38"/>
        <v>0.017454975779799042</v>
      </c>
      <c r="AW73" s="75">
        <f t="shared" si="45"/>
        <v>2.193841735385249E-11</v>
      </c>
      <c r="AX73" s="55">
        <f t="shared" si="46"/>
        <v>1.3857800053516378</v>
      </c>
      <c r="AY73" s="75">
        <f t="shared" si="48"/>
        <v>2000.9147352159707</v>
      </c>
      <c r="AZ73" s="7">
        <f t="shared" si="39"/>
        <v>0.7303602037441124</v>
      </c>
    </row>
    <row r="74" spans="1:52" ht="12.75">
      <c r="A74" s="50"/>
      <c r="B74" s="55">
        <f t="shared" si="47"/>
        <v>78.14900000000007</v>
      </c>
      <c r="C74" s="73">
        <f t="shared" si="0"/>
        <v>78.14900000000007</v>
      </c>
      <c r="D74" s="74">
        <f t="shared" si="1"/>
        <v>-0.010745232587465847</v>
      </c>
      <c r="E74" s="75">
        <f t="shared" si="2"/>
        <v>0</v>
      </c>
      <c r="F74" s="75">
        <v>0</v>
      </c>
      <c r="G74" s="75">
        <f t="shared" si="3"/>
        <v>0</v>
      </c>
      <c r="H74" s="74">
        <f t="shared" si="4"/>
        <v>0</v>
      </c>
      <c r="I74" s="74">
        <f t="shared" si="5"/>
        <v>3.1</v>
      </c>
      <c r="J74" s="75">
        <f t="shared" si="6"/>
        <v>78.14900000000007</v>
      </c>
      <c r="K74" s="75">
        <f t="shared" si="7"/>
        <v>0.0003070797591571556</v>
      </c>
      <c r="L74" s="75">
        <f t="shared" si="8"/>
        <v>0.000158565931300273</v>
      </c>
      <c r="M74" s="74">
        <f t="shared" si="9"/>
        <v>-0.010745232587465847</v>
      </c>
      <c r="N74" s="74">
        <f t="shared" si="10"/>
        <v>3.0892547674125344</v>
      </c>
      <c r="O74" s="74">
        <f t="shared" si="11"/>
        <v>78.0671138616766</v>
      </c>
      <c r="P74" s="74">
        <f t="shared" si="12"/>
        <v>0.09515815471379065</v>
      </c>
      <c r="Q74" s="75">
        <f t="shared" si="13"/>
        <v>0.190157743496281</v>
      </c>
      <c r="R74" s="75">
        <f t="shared" si="14"/>
        <v>163.67196139272733</v>
      </c>
      <c r="S74" s="75">
        <f t="shared" si="40"/>
        <v>0.07555971215516366</v>
      </c>
      <c r="T74" s="75">
        <f t="shared" si="15"/>
        <v>0.039038319185953685</v>
      </c>
      <c r="U74" s="75">
        <f t="shared" si="16"/>
        <v>106.10241494511376</v>
      </c>
      <c r="V74" s="75">
        <f t="shared" si="41"/>
        <v>20.422955747890885</v>
      </c>
      <c r="W74" s="75">
        <f t="shared" si="17"/>
        <v>522.8857267267441</v>
      </c>
      <c r="X74" s="76">
        <f t="shared" si="18"/>
        <v>125.64378309339895</v>
      </c>
      <c r="Y74" s="73">
        <f t="shared" si="42"/>
        <v>-78.14900000000007</v>
      </c>
      <c r="Z74" s="74">
        <f t="shared" si="19"/>
        <v>-0.010745232587465847</v>
      </c>
      <c r="AA74" s="75">
        <f t="shared" si="20"/>
        <v>0</v>
      </c>
      <c r="AB74" s="75">
        <v>0</v>
      </c>
      <c r="AC74" s="75">
        <f t="shared" si="21"/>
        <v>0</v>
      </c>
      <c r="AD74" s="74">
        <f t="shared" si="22"/>
        <v>0</v>
      </c>
      <c r="AE74" s="74">
        <f t="shared" si="23"/>
        <v>3.1</v>
      </c>
      <c r="AF74" s="75">
        <f t="shared" si="24"/>
        <v>-78.14900000000007</v>
      </c>
      <c r="AG74" s="75">
        <f t="shared" si="25"/>
        <v>-0.0003070797591571556</v>
      </c>
      <c r="AH74" s="75">
        <f t="shared" si="26"/>
        <v>-0.000158565931300273</v>
      </c>
      <c r="AI74" s="74">
        <f t="shared" si="27"/>
        <v>-0.010745232587465847</v>
      </c>
      <c r="AJ74" s="74">
        <f t="shared" si="28"/>
        <v>3.0892547674125344</v>
      </c>
      <c r="AK74" s="74">
        <f t="shared" si="29"/>
        <v>-78.0671138616766</v>
      </c>
      <c r="AL74" s="74">
        <f t="shared" si="30"/>
        <v>-0.09515815471379065</v>
      </c>
      <c r="AM74" s="75">
        <f t="shared" si="31"/>
        <v>-0.190157743496281</v>
      </c>
      <c r="AN74" s="75">
        <f t="shared" si="32"/>
        <v>163.67196139272778</v>
      </c>
      <c r="AO74" s="75">
        <f t="shared" si="33"/>
        <v>-0.07555971215516344</v>
      </c>
      <c r="AP74" s="75">
        <f t="shared" si="34"/>
        <v>-0.03903831918595413</v>
      </c>
      <c r="AQ74" s="75">
        <f t="shared" si="35"/>
        <v>106.10241494511337</v>
      </c>
      <c r="AR74" s="75">
        <f t="shared" si="43"/>
        <v>-20.42295574789083</v>
      </c>
      <c r="AS74" s="75">
        <f t="shared" si="36"/>
        <v>522.8857267267367</v>
      </c>
      <c r="AT74" s="76">
        <f t="shared" si="37"/>
        <v>125.64378309339168</v>
      </c>
      <c r="AU74" s="75">
        <f t="shared" si="44"/>
        <v>125.64378309339531</v>
      </c>
      <c r="AV74" s="75">
        <f t="shared" si="38"/>
        <v>0.016757828029369648</v>
      </c>
      <c r="AW74" s="75">
        <f t="shared" si="45"/>
        <v>-2.8190799604648624E-12</v>
      </c>
      <c r="AX74" s="55">
        <f t="shared" si="46"/>
        <v>1.3090599447685363</v>
      </c>
      <c r="AY74" s="75">
        <f t="shared" si="48"/>
        <v>2000.8365665772021</v>
      </c>
      <c r="AZ74" s="7">
        <f t="shared" si="39"/>
        <v>0.6521915649755101</v>
      </c>
    </row>
    <row r="75" spans="1:52" ht="12.75">
      <c r="A75" s="50"/>
      <c r="B75" s="55">
        <f t="shared" si="47"/>
        <v>76.87000000000008</v>
      </c>
      <c r="C75" s="73">
        <f t="shared" si="0"/>
        <v>76.87000000000008</v>
      </c>
      <c r="D75" s="74">
        <f t="shared" si="1"/>
        <v>-0.011121964677598073</v>
      </c>
      <c r="E75" s="75">
        <f t="shared" si="2"/>
        <v>0</v>
      </c>
      <c r="F75" s="75">
        <v>0</v>
      </c>
      <c r="G75" s="75">
        <f t="shared" si="3"/>
        <v>0</v>
      </c>
      <c r="H75" s="74">
        <f t="shared" si="4"/>
        <v>0</v>
      </c>
      <c r="I75" s="74">
        <f t="shared" si="5"/>
        <v>3.1</v>
      </c>
      <c r="J75" s="75">
        <f t="shared" si="6"/>
        <v>76.87000000000008</v>
      </c>
      <c r="K75" s="75">
        <f t="shared" si="7"/>
        <v>0.00026463904266529545</v>
      </c>
      <c r="L75" s="75">
        <f t="shared" si="8"/>
        <v>0.0001366509330549375</v>
      </c>
      <c r="M75" s="74">
        <f t="shared" si="9"/>
        <v>-0.011121964677598073</v>
      </c>
      <c r="N75" s="74">
        <f t="shared" si="10"/>
        <v>3.088878035322402</v>
      </c>
      <c r="O75" s="74">
        <f t="shared" si="11"/>
        <v>76.7994311903751</v>
      </c>
      <c r="P75" s="74">
        <f t="shared" si="12"/>
        <v>0.09358905744140492</v>
      </c>
      <c r="Q75" s="75">
        <f t="shared" si="13"/>
        <v>0.1870414639497549</v>
      </c>
      <c r="R75" s="75">
        <f t="shared" si="14"/>
        <v>163.65362450156766</v>
      </c>
      <c r="S75" s="75">
        <f t="shared" si="40"/>
        <v>0.07431996425615416</v>
      </c>
      <c r="T75" s="75">
        <f t="shared" si="15"/>
        <v>0.03840153543744659</v>
      </c>
      <c r="U75" s="75">
        <f t="shared" si="16"/>
        <v>106.14586382807795</v>
      </c>
      <c r="V75" s="75">
        <f t="shared" si="41"/>
        <v>20.088487922510858</v>
      </c>
      <c r="W75" s="75">
        <f t="shared" si="17"/>
        <v>522.859621096688</v>
      </c>
      <c r="X75" s="76">
        <f t="shared" si="18"/>
        <v>125.6427894551473</v>
      </c>
      <c r="Y75" s="73">
        <f t="shared" si="42"/>
        <v>-76.87000000000008</v>
      </c>
      <c r="Z75" s="74">
        <f t="shared" si="19"/>
        <v>-0.011121964677598073</v>
      </c>
      <c r="AA75" s="75">
        <f t="shared" si="20"/>
        <v>0</v>
      </c>
      <c r="AB75" s="75">
        <v>0</v>
      </c>
      <c r="AC75" s="75">
        <f t="shared" si="21"/>
        <v>0</v>
      </c>
      <c r="AD75" s="74">
        <f t="shared" si="22"/>
        <v>0</v>
      </c>
      <c r="AE75" s="74">
        <f t="shared" si="23"/>
        <v>3.1</v>
      </c>
      <c r="AF75" s="75">
        <f t="shared" si="24"/>
        <v>-76.87000000000008</v>
      </c>
      <c r="AG75" s="75">
        <f t="shared" si="25"/>
        <v>-0.00026463904266529545</v>
      </c>
      <c r="AH75" s="75">
        <f t="shared" si="26"/>
        <v>-0.00013665093305493755</v>
      </c>
      <c r="AI75" s="74">
        <f t="shared" si="27"/>
        <v>-0.011121964677598073</v>
      </c>
      <c r="AJ75" s="74">
        <f t="shared" si="28"/>
        <v>3.088878035322402</v>
      </c>
      <c r="AK75" s="74">
        <f t="shared" si="29"/>
        <v>-76.7994311903751</v>
      </c>
      <c r="AL75" s="74">
        <f t="shared" si="30"/>
        <v>-0.09358905744140492</v>
      </c>
      <c r="AM75" s="75">
        <f t="shared" si="31"/>
        <v>-0.1870414639497549</v>
      </c>
      <c r="AN75" s="75">
        <f t="shared" si="32"/>
        <v>163.65362450156823</v>
      </c>
      <c r="AO75" s="75">
        <f t="shared" si="33"/>
        <v>-0.07431996425615389</v>
      </c>
      <c r="AP75" s="75">
        <f t="shared" si="34"/>
        <v>-0.03840153543744712</v>
      </c>
      <c r="AQ75" s="75">
        <f t="shared" si="35"/>
        <v>106.14586382807738</v>
      </c>
      <c r="AR75" s="75">
        <f t="shared" si="43"/>
        <v>-20.088487922510783</v>
      </c>
      <c r="AS75" s="75">
        <f t="shared" si="36"/>
        <v>522.8596210966788</v>
      </c>
      <c r="AT75" s="76">
        <f t="shared" si="37"/>
        <v>125.6427894551382</v>
      </c>
      <c r="AU75" s="75">
        <f t="shared" si="44"/>
        <v>125.64278945514273</v>
      </c>
      <c r="AV75" s="75">
        <f t="shared" si="38"/>
        <v>0.01576418977678884</v>
      </c>
      <c r="AW75" s="75">
        <f t="shared" si="45"/>
        <v>-3.5988155897017137E-11</v>
      </c>
      <c r="AX75" s="55">
        <f t="shared" si="46"/>
        <v>1.2113336856074919</v>
      </c>
      <c r="AY75" s="75">
        <f t="shared" si="48"/>
        <v>2000.7588041837319</v>
      </c>
      <c r="AZ75" s="7">
        <f t="shared" si="39"/>
        <v>0.5744291715052441</v>
      </c>
    </row>
    <row r="76" spans="1:52" ht="12.75">
      <c r="A76" s="50"/>
      <c r="B76" s="55">
        <f t="shared" si="47"/>
        <v>75.59100000000008</v>
      </c>
      <c r="C76" s="73">
        <f t="shared" si="0"/>
        <v>75.59100000000008</v>
      </c>
      <c r="D76" s="74">
        <f t="shared" si="1"/>
        <v>-0.011444921284042064</v>
      </c>
      <c r="E76" s="75">
        <f t="shared" si="2"/>
        <v>0</v>
      </c>
      <c r="F76" s="75">
        <v>0</v>
      </c>
      <c r="G76" s="75">
        <f t="shared" si="3"/>
        <v>0</v>
      </c>
      <c r="H76" s="74">
        <f t="shared" si="4"/>
        <v>0</v>
      </c>
      <c r="I76" s="74">
        <f t="shared" si="5"/>
        <v>3.1</v>
      </c>
      <c r="J76" s="75">
        <f t="shared" si="6"/>
        <v>75.59100000000008</v>
      </c>
      <c r="K76" s="75">
        <f t="shared" si="7"/>
        <v>0.00022404914550067795</v>
      </c>
      <c r="L76" s="75">
        <f t="shared" si="8"/>
        <v>0.00011569163827173187</v>
      </c>
      <c r="M76" s="74">
        <f t="shared" si="9"/>
        <v>-0.011444921284042064</v>
      </c>
      <c r="N76" s="74">
        <f t="shared" si="10"/>
        <v>3.088555078715958</v>
      </c>
      <c r="O76" s="74">
        <f t="shared" si="11"/>
        <v>75.53125495550057</v>
      </c>
      <c r="P76" s="74">
        <f t="shared" si="12"/>
        <v>0.09202053787869637</v>
      </c>
      <c r="Q76" s="75">
        <f t="shared" si="13"/>
        <v>0.183925384119121</v>
      </c>
      <c r="R76" s="75">
        <f t="shared" si="14"/>
        <v>163.63560920454148</v>
      </c>
      <c r="S76" s="75">
        <f t="shared" si="40"/>
        <v>0.07308036076938289</v>
      </c>
      <c r="T76" s="75">
        <f t="shared" si="15"/>
        <v>0.03776466258035521</v>
      </c>
      <c r="U76" s="75">
        <f t="shared" si="16"/>
        <v>106.18857358921218</v>
      </c>
      <c r="V76" s="75">
        <f t="shared" si="41"/>
        <v>19.75402818754838</v>
      </c>
      <c r="W76" s="75">
        <f t="shared" si="17"/>
        <v>522.8336513480905</v>
      </c>
      <c r="X76" s="76">
        <f t="shared" si="18"/>
        <v>125.64151417065796</v>
      </c>
      <c r="Y76" s="73">
        <f t="shared" si="42"/>
        <v>-75.59100000000008</v>
      </c>
      <c r="Z76" s="74">
        <f t="shared" si="19"/>
        <v>-0.011444921284042064</v>
      </c>
      <c r="AA76" s="75">
        <f t="shared" si="20"/>
        <v>0</v>
      </c>
      <c r="AB76" s="75">
        <v>0</v>
      </c>
      <c r="AC76" s="75">
        <f t="shared" si="21"/>
        <v>0</v>
      </c>
      <c r="AD76" s="74">
        <f t="shared" si="22"/>
        <v>0</v>
      </c>
      <c r="AE76" s="74">
        <f t="shared" si="23"/>
        <v>3.1</v>
      </c>
      <c r="AF76" s="75">
        <f t="shared" si="24"/>
        <v>-75.59100000000008</v>
      </c>
      <c r="AG76" s="75">
        <f t="shared" si="25"/>
        <v>-0.00022404914550067795</v>
      </c>
      <c r="AH76" s="75">
        <f t="shared" si="26"/>
        <v>-0.00011569163827173187</v>
      </c>
      <c r="AI76" s="74">
        <f t="shared" si="27"/>
        <v>-0.011444921284042064</v>
      </c>
      <c r="AJ76" s="74">
        <f t="shared" si="28"/>
        <v>3.088555078715958</v>
      </c>
      <c r="AK76" s="74">
        <f t="shared" si="29"/>
        <v>-75.53125495550057</v>
      </c>
      <c r="AL76" s="74">
        <f t="shared" si="30"/>
        <v>-0.09202053787869638</v>
      </c>
      <c r="AM76" s="75">
        <f t="shared" si="31"/>
        <v>-0.18392538411912102</v>
      </c>
      <c r="AN76" s="75">
        <f t="shared" si="32"/>
        <v>163.6356092045421</v>
      </c>
      <c r="AO76" s="75">
        <f t="shared" si="33"/>
        <v>-0.07308036076938264</v>
      </c>
      <c r="AP76" s="75">
        <f t="shared" si="34"/>
        <v>-0.03776466258035574</v>
      </c>
      <c r="AQ76" s="75">
        <f t="shared" si="35"/>
        <v>106.18857358921156</v>
      </c>
      <c r="AR76" s="75">
        <f t="shared" si="43"/>
        <v>-19.75402818754831</v>
      </c>
      <c r="AS76" s="75">
        <f t="shared" si="36"/>
        <v>522.8336513480814</v>
      </c>
      <c r="AT76" s="76">
        <f t="shared" si="37"/>
        <v>125.64151417064886</v>
      </c>
      <c r="AU76" s="75">
        <f t="shared" si="44"/>
        <v>125.64151417065342</v>
      </c>
      <c r="AV76" s="75">
        <f t="shared" si="38"/>
        <v>0.014488905287478815</v>
      </c>
      <c r="AW76" s="75">
        <f t="shared" si="45"/>
        <v>-3.2004878460570983E-11</v>
      </c>
      <c r="AX76" s="55">
        <f t="shared" si="46"/>
        <v>1.0948577725155737</v>
      </c>
      <c r="AY76" s="75">
        <f t="shared" si="48"/>
        <v>2000.6814895589253</v>
      </c>
      <c r="AZ76" s="7">
        <f t="shared" si="39"/>
        <v>0.49711454669863997</v>
      </c>
    </row>
    <row r="77" spans="1:52" ht="12.75">
      <c r="A77" s="50"/>
      <c r="B77" s="55">
        <f t="shared" si="47"/>
        <v>74.31200000000008</v>
      </c>
      <c r="C77" s="73">
        <f t="shared" si="0"/>
        <v>74.31200000000008</v>
      </c>
      <c r="D77" s="74">
        <f t="shared" si="1"/>
        <v>-0.01171648265804992</v>
      </c>
      <c r="E77" s="75">
        <f t="shared" si="2"/>
        <v>0</v>
      </c>
      <c r="F77" s="75">
        <v>0</v>
      </c>
      <c r="G77" s="75">
        <f t="shared" si="3"/>
        <v>0</v>
      </c>
      <c r="H77" s="74">
        <f t="shared" si="4"/>
        <v>0</v>
      </c>
      <c r="I77" s="74">
        <f t="shared" si="5"/>
        <v>3.1</v>
      </c>
      <c r="J77" s="75">
        <f t="shared" si="6"/>
        <v>74.31200000000008</v>
      </c>
      <c r="K77" s="75">
        <f t="shared" si="7"/>
        <v>0.00018527937968761468</v>
      </c>
      <c r="L77" s="75">
        <f t="shared" si="8"/>
        <v>9.567220044422436E-05</v>
      </c>
      <c r="M77" s="74">
        <f t="shared" si="9"/>
        <v>-0.01171648265804992</v>
      </c>
      <c r="N77" s="74">
        <f t="shared" si="10"/>
        <v>3.0882835173419503</v>
      </c>
      <c r="O77" s="74">
        <f t="shared" si="11"/>
        <v>74.26259334499493</v>
      </c>
      <c r="P77" s="74">
        <f t="shared" si="12"/>
        <v>0.09045258663467118</v>
      </c>
      <c r="Q77" s="75">
        <f t="shared" si="13"/>
        <v>0.18080950106889812</v>
      </c>
      <c r="R77" s="75">
        <f t="shared" si="14"/>
        <v>163.61791456735568</v>
      </c>
      <c r="S77" s="75">
        <f t="shared" si="40"/>
        <v>0.07184090014295602</v>
      </c>
      <c r="T77" s="75">
        <f t="shared" si="15"/>
        <v>0.03712770078298608</v>
      </c>
      <c r="U77" s="75">
        <f t="shared" si="16"/>
        <v>106.23054529990094</v>
      </c>
      <c r="V77" s="75">
        <f t="shared" si="41"/>
        <v>19.419576648862233</v>
      </c>
      <c r="W77" s="75">
        <f t="shared" si="17"/>
        <v>522.8078319675129</v>
      </c>
      <c r="X77" s="76">
        <f t="shared" si="18"/>
        <v>125.63997186358324</v>
      </c>
      <c r="Y77" s="73">
        <f t="shared" si="42"/>
        <v>-74.31200000000008</v>
      </c>
      <c r="Z77" s="74">
        <f t="shared" si="19"/>
        <v>-0.01171648265804992</v>
      </c>
      <c r="AA77" s="75">
        <f t="shared" si="20"/>
        <v>0</v>
      </c>
      <c r="AB77" s="75">
        <v>0</v>
      </c>
      <c r="AC77" s="75">
        <f t="shared" si="21"/>
        <v>0</v>
      </c>
      <c r="AD77" s="74">
        <f t="shared" si="22"/>
        <v>0</v>
      </c>
      <c r="AE77" s="74">
        <f t="shared" si="23"/>
        <v>3.1</v>
      </c>
      <c r="AF77" s="75">
        <f t="shared" si="24"/>
        <v>-74.31200000000008</v>
      </c>
      <c r="AG77" s="75">
        <f t="shared" si="25"/>
        <v>-0.00018527937968761468</v>
      </c>
      <c r="AH77" s="75">
        <f t="shared" si="26"/>
        <v>-9.567220044422436E-05</v>
      </c>
      <c r="AI77" s="74">
        <f t="shared" si="27"/>
        <v>-0.01171648265804992</v>
      </c>
      <c r="AJ77" s="74">
        <f t="shared" si="28"/>
        <v>3.0882835173419503</v>
      </c>
      <c r="AK77" s="74">
        <f t="shared" si="29"/>
        <v>-74.26259334499493</v>
      </c>
      <c r="AL77" s="74">
        <f t="shared" si="30"/>
        <v>-0.09045258663467118</v>
      </c>
      <c r="AM77" s="75">
        <f t="shared" si="31"/>
        <v>-0.18080950106889812</v>
      </c>
      <c r="AN77" s="75">
        <f t="shared" si="32"/>
        <v>163.61791456735625</v>
      </c>
      <c r="AO77" s="75">
        <f t="shared" si="33"/>
        <v>-0.07184090014295583</v>
      </c>
      <c r="AP77" s="75">
        <f t="shared" si="34"/>
        <v>-0.03712770078298647</v>
      </c>
      <c r="AQ77" s="75">
        <f t="shared" si="35"/>
        <v>106.23054529990037</v>
      </c>
      <c r="AR77" s="75">
        <f t="shared" si="43"/>
        <v>-19.41957664886218</v>
      </c>
      <c r="AS77" s="75">
        <f t="shared" si="36"/>
        <v>522.807831967506</v>
      </c>
      <c r="AT77" s="76">
        <f t="shared" si="37"/>
        <v>125.6399718635763</v>
      </c>
      <c r="AU77" s="75">
        <f t="shared" si="44"/>
        <v>125.63997186357979</v>
      </c>
      <c r="AV77" s="75">
        <f t="shared" si="38"/>
        <v>0.01294659821384414</v>
      </c>
      <c r="AW77" s="75">
        <f t="shared" si="45"/>
        <v>1.1003968098411189E-11</v>
      </c>
      <c r="AX77" s="55">
        <f t="shared" si="46"/>
        <v>0.9617968246940626</v>
      </c>
      <c r="AY77" s="75">
        <f t="shared" si="48"/>
        <v>2000.6046636163865</v>
      </c>
      <c r="AZ77" s="7">
        <f t="shared" si="39"/>
        <v>0.42028860415985037</v>
      </c>
    </row>
    <row r="78" spans="1:52" ht="12.75">
      <c r="A78" s="50"/>
      <c r="B78" s="55">
        <f t="shared" si="47"/>
        <v>73.03300000000009</v>
      </c>
      <c r="C78" s="73">
        <f t="shared" si="0"/>
        <v>73.03300000000009</v>
      </c>
      <c r="D78" s="74">
        <f t="shared" si="1"/>
        <v>-0.01193898861326792</v>
      </c>
      <c r="E78" s="75">
        <f t="shared" si="2"/>
        <v>0</v>
      </c>
      <c r="F78" s="75">
        <v>0</v>
      </c>
      <c r="G78" s="75">
        <f t="shared" si="3"/>
        <v>0</v>
      </c>
      <c r="H78" s="74">
        <f t="shared" si="4"/>
        <v>0</v>
      </c>
      <c r="I78" s="74">
        <f t="shared" si="5"/>
        <v>3.1</v>
      </c>
      <c r="J78" s="75">
        <f t="shared" si="6"/>
        <v>73.03300000000009</v>
      </c>
      <c r="K78" s="75">
        <f t="shared" si="7"/>
        <v>0.00014829905258023982</v>
      </c>
      <c r="L78" s="75">
        <f t="shared" si="8"/>
        <v>7.657677069493839E-05</v>
      </c>
      <c r="M78" s="74">
        <f t="shared" si="9"/>
        <v>-0.01193898861326792</v>
      </c>
      <c r="N78" s="74">
        <f t="shared" si="10"/>
        <v>3.088061011386732</v>
      </c>
      <c r="O78" s="74">
        <f t="shared" si="11"/>
        <v>72.99345454751462</v>
      </c>
      <c r="P78" s="74">
        <f t="shared" si="12"/>
        <v>0.08888519430659357</v>
      </c>
      <c r="Q78" s="75">
        <f t="shared" si="13"/>
        <v>0.1776938118424922</v>
      </c>
      <c r="R78" s="75">
        <f t="shared" si="14"/>
        <v>163.60053967009253</v>
      </c>
      <c r="S78" s="75">
        <f t="shared" si="40"/>
        <v>0.07060158078257193</v>
      </c>
      <c r="T78" s="75">
        <f t="shared" si="15"/>
        <v>0.036490650277348324</v>
      </c>
      <c r="U78" s="75">
        <f t="shared" si="16"/>
        <v>106.271780016533</v>
      </c>
      <c r="V78" s="75">
        <f t="shared" si="41"/>
        <v>19.085133400404576</v>
      </c>
      <c r="W78" s="75">
        <f t="shared" si="17"/>
        <v>522.7821772200557</v>
      </c>
      <c r="X78" s="76">
        <f t="shared" si="18"/>
        <v>125.63817693549504</v>
      </c>
      <c r="Y78" s="73">
        <f t="shared" si="42"/>
        <v>-73.03300000000009</v>
      </c>
      <c r="Z78" s="74">
        <f t="shared" si="19"/>
        <v>-0.01193898861326792</v>
      </c>
      <c r="AA78" s="75">
        <f t="shared" si="20"/>
        <v>0</v>
      </c>
      <c r="AB78" s="75">
        <v>0</v>
      </c>
      <c r="AC78" s="75">
        <f t="shared" si="21"/>
        <v>0</v>
      </c>
      <c r="AD78" s="74">
        <f t="shared" si="22"/>
        <v>0</v>
      </c>
      <c r="AE78" s="74">
        <f t="shared" si="23"/>
        <v>3.1</v>
      </c>
      <c r="AF78" s="75">
        <f t="shared" si="24"/>
        <v>-73.03300000000009</v>
      </c>
      <c r="AG78" s="75">
        <f t="shared" si="25"/>
        <v>-0.00014829905258023982</v>
      </c>
      <c r="AH78" s="75">
        <f t="shared" si="26"/>
        <v>-7.657677069493839E-05</v>
      </c>
      <c r="AI78" s="74">
        <f t="shared" si="27"/>
        <v>-0.01193898861326792</v>
      </c>
      <c r="AJ78" s="74">
        <f t="shared" si="28"/>
        <v>3.088061011386732</v>
      </c>
      <c r="AK78" s="74">
        <f t="shared" si="29"/>
        <v>-72.99345454751462</v>
      </c>
      <c r="AL78" s="74">
        <f t="shared" si="30"/>
        <v>-0.08888519430659357</v>
      </c>
      <c r="AM78" s="75">
        <f t="shared" si="31"/>
        <v>-0.1776938118424922</v>
      </c>
      <c r="AN78" s="75">
        <f t="shared" si="32"/>
        <v>163.6005396700931</v>
      </c>
      <c r="AO78" s="75">
        <f t="shared" si="33"/>
        <v>-0.07060158078257171</v>
      </c>
      <c r="AP78" s="75">
        <f t="shared" si="34"/>
        <v>-0.03649065027734877</v>
      </c>
      <c r="AQ78" s="75">
        <f t="shared" si="35"/>
        <v>106.27178001653243</v>
      </c>
      <c r="AR78" s="75">
        <f t="shared" si="43"/>
        <v>-19.085133400404516</v>
      </c>
      <c r="AS78" s="75">
        <f t="shared" si="36"/>
        <v>522.7821772200476</v>
      </c>
      <c r="AT78" s="76">
        <f t="shared" si="37"/>
        <v>125.63817693548697</v>
      </c>
      <c r="AU78" s="75">
        <f t="shared" si="44"/>
        <v>125.63817693549102</v>
      </c>
      <c r="AV78" s="75">
        <f t="shared" si="38"/>
        <v>0.011151670125073565</v>
      </c>
      <c r="AW78" s="75">
        <f t="shared" si="45"/>
        <v>-7.544906434938598E-12</v>
      </c>
      <c r="AX78" s="55">
        <f t="shared" si="46"/>
        <v>0.8142248196221474</v>
      </c>
      <c r="AY78" s="75">
        <f t="shared" si="48"/>
        <v>2000.5283666554192</v>
      </c>
      <c r="AZ78" s="7">
        <f t="shared" si="39"/>
        <v>0.3439916431925667</v>
      </c>
    </row>
    <row r="79" spans="1:52" ht="12.75">
      <c r="A79" s="50"/>
      <c r="B79" s="55">
        <f t="shared" si="47"/>
        <v>71.75400000000009</v>
      </c>
      <c r="C79" s="73">
        <f t="shared" si="0"/>
        <v>71.75400000000009</v>
      </c>
      <c r="D79" s="74">
        <f t="shared" si="1"/>
        <v>-0.012114738548457349</v>
      </c>
      <c r="E79" s="75">
        <f t="shared" si="2"/>
        <v>0</v>
      </c>
      <c r="F79" s="75">
        <v>0</v>
      </c>
      <c r="G79" s="75">
        <f t="shared" si="3"/>
        <v>0</v>
      </c>
      <c r="H79" s="74">
        <f t="shared" si="4"/>
        <v>0</v>
      </c>
      <c r="I79" s="74">
        <f t="shared" si="5"/>
        <v>3.1</v>
      </c>
      <c r="J79" s="75">
        <f t="shared" si="6"/>
        <v>71.75400000000009</v>
      </c>
      <c r="K79" s="75">
        <f t="shared" si="7"/>
        <v>0.00011307746688354187</v>
      </c>
      <c r="L79" s="75">
        <f t="shared" si="8"/>
        <v>5.838949778134338E-05</v>
      </c>
      <c r="M79" s="74">
        <f t="shared" si="9"/>
        <v>-0.012114738548457349</v>
      </c>
      <c r="N79" s="74">
        <f t="shared" si="10"/>
        <v>3.0878852614515426</v>
      </c>
      <c r="O79" s="74">
        <f t="shared" si="11"/>
        <v>71.72384675246181</v>
      </c>
      <c r="P79" s="74">
        <f t="shared" si="12"/>
        <v>0.08731835148023627</v>
      </c>
      <c r="Q79" s="75">
        <f t="shared" si="13"/>
        <v>0.1745783134626912</v>
      </c>
      <c r="R79" s="75">
        <f t="shared" si="14"/>
        <v>163.58348360728218</v>
      </c>
      <c r="S79" s="75">
        <f t="shared" si="40"/>
        <v>0.06936240105219874</v>
      </c>
      <c r="T79" s="75">
        <f t="shared" si="15"/>
        <v>0.03585351135829373</v>
      </c>
      <c r="U79" s="75">
        <f t="shared" si="16"/>
        <v>106.31227878034468</v>
      </c>
      <c r="V79" s="75">
        <f t="shared" si="41"/>
        <v>18.75069852440458</v>
      </c>
      <c r="W79" s="75">
        <f t="shared" si="17"/>
        <v>522.7567011480293</v>
      </c>
      <c r="X79" s="76">
        <f t="shared" si="18"/>
        <v>125.63614356446988</v>
      </c>
      <c r="Y79" s="73">
        <f t="shared" si="42"/>
        <v>-71.75400000000009</v>
      </c>
      <c r="Z79" s="74">
        <f t="shared" si="19"/>
        <v>-0.012114738548457349</v>
      </c>
      <c r="AA79" s="75">
        <f t="shared" si="20"/>
        <v>0</v>
      </c>
      <c r="AB79" s="75">
        <v>0</v>
      </c>
      <c r="AC79" s="75">
        <f t="shared" si="21"/>
        <v>0</v>
      </c>
      <c r="AD79" s="74">
        <f t="shared" si="22"/>
        <v>0</v>
      </c>
      <c r="AE79" s="74">
        <f t="shared" si="23"/>
        <v>3.1</v>
      </c>
      <c r="AF79" s="75">
        <f t="shared" si="24"/>
        <v>-71.75400000000009</v>
      </c>
      <c r="AG79" s="75">
        <f t="shared" si="25"/>
        <v>-0.00011307746688354187</v>
      </c>
      <c r="AH79" s="75">
        <f t="shared" si="26"/>
        <v>-5.838949778134338E-05</v>
      </c>
      <c r="AI79" s="74">
        <f t="shared" si="27"/>
        <v>-0.012114738548457349</v>
      </c>
      <c r="AJ79" s="74">
        <f t="shared" si="28"/>
        <v>3.0878852614515426</v>
      </c>
      <c r="AK79" s="74">
        <f t="shared" si="29"/>
        <v>-71.72384675246181</v>
      </c>
      <c r="AL79" s="74">
        <f t="shared" si="30"/>
        <v>-0.08731835148023627</v>
      </c>
      <c r="AM79" s="75">
        <f t="shared" si="31"/>
        <v>-0.1745783134626912</v>
      </c>
      <c r="AN79" s="75">
        <f t="shared" si="32"/>
        <v>163.5834836072828</v>
      </c>
      <c r="AO79" s="75">
        <f t="shared" si="33"/>
        <v>-0.06936240105219849</v>
      </c>
      <c r="AP79" s="75">
        <f t="shared" si="34"/>
        <v>-0.03585351135829423</v>
      </c>
      <c r="AQ79" s="75">
        <f t="shared" si="35"/>
        <v>106.31227878034406</v>
      </c>
      <c r="AR79" s="75">
        <f t="shared" si="43"/>
        <v>-18.750698524404513</v>
      </c>
      <c r="AS79" s="75">
        <f t="shared" si="36"/>
        <v>522.75670114802</v>
      </c>
      <c r="AT79" s="76">
        <f t="shared" si="37"/>
        <v>125.63614356446067</v>
      </c>
      <c r="AU79" s="75">
        <f t="shared" si="44"/>
        <v>125.63614356446529</v>
      </c>
      <c r="AV79" s="75">
        <f t="shared" si="38"/>
        <v>0.009118299099341698</v>
      </c>
      <c r="AW79" s="75">
        <f t="shared" si="45"/>
        <v>-2.5368286038116235E-11</v>
      </c>
      <c r="AX79" s="55">
        <f t="shared" si="46"/>
        <v>0.6541263922265523</v>
      </c>
      <c r="AY79" s="75">
        <f t="shared" si="48"/>
        <v>2000.4526383566601</v>
      </c>
      <c r="AZ79" s="7">
        <f t="shared" si="39"/>
        <v>0.26826334443353517</v>
      </c>
    </row>
    <row r="80" spans="1:52" ht="12.75">
      <c r="A80" s="50"/>
      <c r="B80" s="55">
        <f t="shared" si="47"/>
        <v>70.4750000000001</v>
      </c>
      <c r="C80" s="73">
        <f t="shared" si="0"/>
        <v>70.4750000000001</v>
      </c>
      <c r="D80" s="74">
        <f t="shared" si="1"/>
        <v>-0.01224599147151284</v>
      </c>
      <c r="E80" s="75">
        <f t="shared" si="2"/>
        <v>0</v>
      </c>
      <c r="F80" s="75">
        <v>0</v>
      </c>
      <c r="G80" s="75">
        <f t="shared" si="3"/>
        <v>0</v>
      </c>
      <c r="H80" s="74">
        <f t="shared" si="4"/>
        <v>0</v>
      </c>
      <c r="I80" s="74">
        <f t="shared" si="5"/>
        <v>3.1</v>
      </c>
      <c r="J80" s="75">
        <f t="shared" si="6"/>
        <v>70.4750000000001</v>
      </c>
      <c r="K80" s="75">
        <f t="shared" si="7"/>
        <v>7.958392067712247E-05</v>
      </c>
      <c r="L80" s="75">
        <f t="shared" si="8"/>
        <v>4.109452810367228E-05</v>
      </c>
      <c r="M80" s="74">
        <f t="shared" si="9"/>
        <v>-0.01224599147151284</v>
      </c>
      <c r="N80" s="74">
        <f t="shared" si="10"/>
        <v>3.087754008528487</v>
      </c>
      <c r="O80" s="74">
        <f t="shared" si="11"/>
        <v>70.45377815001316</v>
      </c>
      <c r="P80" s="74">
        <f t="shared" si="12"/>
        <v>0.08575204873012796</v>
      </c>
      <c r="Q80" s="75">
        <f t="shared" si="13"/>
        <v>0.17146300293215225</v>
      </c>
      <c r="R80" s="75">
        <f t="shared" si="14"/>
        <v>163.5667454879764</v>
      </c>
      <c r="S80" s="75">
        <f t="shared" si="40"/>
        <v>0.06812335927475312</v>
      </c>
      <c r="T80" s="75">
        <f t="shared" si="15"/>
        <v>0.03521628438264601</v>
      </c>
      <c r="U80" s="75">
        <f t="shared" si="16"/>
        <v>106.35204261726341</v>
      </c>
      <c r="V80" s="75">
        <f t="shared" si="41"/>
        <v>18.41627209155276</v>
      </c>
      <c r="W80" s="75">
        <f t="shared" si="17"/>
        <v>522.7314175696322</v>
      </c>
      <c r="X80" s="76">
        <f t="shared" si="18"/>
        <v>125.63388570368568</v>
      </c>
      <c r="Y80" s="73">
        <f t="shared" si="42"/>
        <v>-70.4750000000001</v>
      </c>
      <c r="Z80" s="74">
        <f t="shared" si="19"/>
        <v>-0.01224599147151284</v>
      </c>
      <c r="AA80" s="75">
        <f t="shared" si="20"/>
        <v>0</v>
      </c>
      <c r="AB80" s="75">
        <v>0</v>
      </c>
      <c r="AC80" s="75">
        <f t="shared" si="21"/>
        <v>0</v>
      </c>
      <c r="AD80" s="74">
        <f t="shared" si="22"/>
        <v>0</v>
      </c>
      <c r="AE80" s="74">
        <f t="shared" si="23"/>
        <v>3.1</v>
      </c>
      <c r="AF80" s="75">
        <f t="shared" si="24"/>
        <v>-70.4750000000001</v>
      </c>
      <c r="AG80" s="75">
        <f t="shared" si="25"/>
        <v>-7.958392067712247E-05</v>
      </c>
      <c r="AH80" s="75">
        <f t="shared" si="26"/>
        <v>-4.109452810367228E-05</v>
      </c>
      <c r="AI80" s="74">
        <f t="shared" si="27"/>
        <v>-0.01224599147151284</v>
      </c>
      <c r="AJ80" s="74">
        <f t="shared" si="28"/>
        <v>3.087754008528487</v>
      </c>
      <c r="AK80" s="74">
        <f t="shared" si="29"/>
        <v>-70.45377815001316</v>
      </c>
      <c r="AL80" s="74">
        <f t="shared" si="30"/>
        <v>-0.08575204873012796</v>
      </c>
      <c r="AM80" s="75">
        <f t="shared" si="31"/>
        <v>-0.17146300293215225</v>
      </c>
      <c r="AN80" s="75">
        <f t="shared" si="32"/>
        <v>163.56674548797696</v>
      </c>
      <c r="AO80" s="75">
        <f t="shared" si="33"/>
        <v>-0.06812335927475291</v>
      </c>
      <c r="AP80" s="75">
        <f t="shared" si="34"/>
        <v>-0.03521628438264643</v>
      </c>
      <c r="AQ80" s="75">
        <f t="shared" si="35"/>
        <v>106.35204261726284</v>
      </c>
      <c r="AR80" s="75">
        <f t="shared" si="43"/>
        <v>-18.416272091552703</v>
      </c>
      <c r="AS80" s="75">
        <f t="shared" si="36"/>
        <v>522.7314175696245</v>
      </c>
      <c r="AT80" s="76">
        <f t="shared" si="37"/>
        <v>125.63388570367806</v>
      </c>
      <c r="AU80" s="75">
        <f t="shared" si="44"/>
        <v>125.63388570368187</v>
      </c>
      <c r="AV80" s="75">
        <f t="shared" si="38"/>
        <v>0.006860438315925421</v>
      </c>
      <c r="AW80" s="75">
        <f t="shared" si="45"/>
        <v>5.096676879305856E-12</v>
      </c>
      <c r="AX80" s="55">
        <f t="shared" si="46"/>
        <v>0.4833981446181863</v>
      </c>
      <c r="AY80" s="75">
        <f t="shared" si="48"/>
        <v>2000.3775177777338</v>
      </c>
      <c r="AZ80" s="7">
        <f t="shared" si="39"/>
        <v>0.19314276550721843</v>
      </c>
    </row>
    <row r="81" spans="1:52" ht="12.75">
      <c r="A81" s="50"/>
      <c r="B81" s="55">
        <f t="shared" si="47"/>
        <v>69.1960000000001</v>
      </c>
      <c r="C81" s="73">
        <f t="shared" si="0"/>
        <v>69.1960000000001</v>
      </c>
      <c r="D81" s="74">
        <f t="shared" si="1"/>
        <v>-0.012334966018825666</v>
      </c>
      <c r="E81" s="75">
        <f t="shared" si="2"/>
        <v>0</v>
      </c>
      <c r="F81" s="75">
        <v>0</v>
      </c>
      <c r="G81" s="75">
        <f t="shared" si="3"/>
        <v>0</v>
      </c>
      <c r="H81" s="74">
        <f t="shared" si="4"/>
        <v>0</v>
      </c>
      <c r="I81" s="74">
        <f t="shared" si="5"/>
        <v>3.1</v>
      </c>
      <c r="J81" s="75">
        <f t="shared" si="6"/>
        <v>69.1960000000001</v>
      </c>
      <c r="K81" s="75">
        <f t="shared" si="7"/>
        <v>4.7787707441637045E-05</v>
      </c>
      <c r="L81" s="75">
        <f t="shared" si="8"/>
        <v>2.467600571451853E-05</v>
      </c>
      <c r="M81" s="74">
        <f t="shared" si="9"/>
        <v>-0.012334966018825666</v>
      </c>
      <c r="N81" s="74">
        <f t="shared" si="10"/>
        <v>3.0876650339811746</v>
      </c>
      <c r="O81" s="74">
        <f t="shared" si="11"/>
        <v>69.18325693114635</v>
      </c>
      <c r="P81" s="74">
        <f t="shared" si="12"/>
        <v>0.08418627661979837</v>
      </c>
      <c r="Q81" s="75">
        <f t="shared" si="13"/>
        <v>0.16834787723388223</v>
      </c>
      <c r="R81" s="75">
        <f t="shared" si="14"/>
        <v>163.55032443581604</v>
      </c>
      <c r="S81" s="75">
        <f t="shared" si="40"/>
        <v>0.06688445373278364</v>
      </c>
      <c r="T81" s="75">
        <f t="shared" si="15"/>
        <v>0.034578969768314954</v>
      </c>
      <c r="U81" s="75">
        <f t="shared" si="16"/>
        <v>106.39107253775859</v>
      </c>
      <c r="V81" s="75">
        <f t="shared" si="41"/>
        <v>18.081854161186875</v>
      </c>
      <c r="W81" s="75">
        <f t="shared" si="17"/>
        <v>522.70634007773</v>
      </c>
      <c r="X81" s="76">
        <f t="shared" si="18"/>
        <v>125.63141708011835</v>
      </c>
      <c r="Y81" s="73">
        <f t="shared" si="42"/>
        <v>-69.1960000000001</v>
      </c>
      <c r="Z81" s="74">
        <f t="shared" si="19"/>
        <v>-0.012334966018825666</v>
      </c>
      <c r="AA81" s="75">
        <f t="shared" si="20"/>
        <v>0</v>
      </c>
      <c r="AB81" s="75">
        <v>0</v>
      </c>
      <c r="AC81" s="75">
        <f t="shared" si="21"/>
        <v>0</v>
      </c>
      <c r="AD81" s="74">
        <f t="shared" si="22"/>
        <v>0</v>
      </c>
      <c r="AE81" s="74">
        <f t="shared" si="23"/>
        <v>3.1</v>
      </c>
      <c r="AF81" s="75">
        <f t="shared" si="24"/>
        <v>-69.1960000000001</v>
      </c>
      <c r="AG81" s="75">
        <f t="shared" si="25"/>
        <v>-4.7787707441637045E-05</v>
      </c>
      <c r="AH81" s="75">
        <f t="shared" si="26"/>
        <v>-2.467600571451853E-05</v>
      </c>
      <c r="AI81" s="74">
        <f t="shared" si="27"/>
        <v>-0.012334966018825666</v>
      </c>
      <c r="AJ81" s="74">
        <f t="shared" si="28"/>
        <v>3.0876650339811746</v>
      </c>
      <c r="AK81" s="74">
        <f t="shared" si="29"/>
        <v>-69.18325693114635</v>
      </c>
      <c r="AL81" s="74">
        <f t="shared" si="30"/>
        <v>-0.08418627661979837</v>
      </c>
      <c r="AM81" s="75">
        <f t="shared" si="31"/>
        <v>-0.16834787723388223</v>
      </c>
      <c r="AN81" s="75">
        <f t="shared" si="32"/>
        <v>163.5503244358166</v>
      </c>
      <c r="AO81" s="75">
        <f t="shared" si="33"/>
        <v>-0.06688445373278343</v>
      </c>
      <c r="AP81" s="75">
        <f t="shared" si="34"/>
        <v>-0.03457896976831537</v>
      </c>
      <c r="AQ81" s="75">
        <f t="shared" si="35"/>
        <v>106.39107253775802</v>
      </c>
      <c r="AR81" s="75">
        <f t="shared" si="43"/>
        <v>-18.08185416118682</v>
      </c>
      <c r="AS81" s="75">
        <f t="shared" si="36"/>
        <v>522.706340077722</v>
      </c>
      <c r="AT81" s="76">
        <f t="shared" si="37"/>
        <v>125.63141708011028</v>
      </c>
      <c r="AU81" s="75">
        <f t="shared" si="44"/>
        <v>125.6314170801143</v>
      </c>
      <c r="AV81" s="75">
        <f t="shared" si="38"/>
        <v>0.004391814748359479</v>
      </c>
      <c r="AW81" s="75">
        <f t="shared" si="45"/>
        <v>-8.302214734419903E-13</v>
      </c>
      <c r="AX81" s="55">
        <f t="shared" si="46"/>
        <v>0.3038499734706761</v>
      </c>
      <c r="AY81" s="75">
        <f t="shared" si="48"/>
        <v>2000.3030433491956</v>
      </c>
      <c r="AZ81" s="7">
        <f t="shared" si="39"/>
        <v>0.11866833696899448</v>
      </c>
    </row>
    <row r="82" spans="1:52" ht="12.75">
      <c r="A82" s="50"/>
      <c r="B82" s="55">
        <f t="shared" si="47"/>
        <v>67.9170000000001</v>
      </c>
      <c r="C82" s="73">
        <f t="shared" si="0"/>
        <v>67.9170000000001</v>
      </c>
      <c r="D82" s="74">
        <f t="shared" si="1"/>
        <v>-0.012383840477289576</v>
      </c>
      <c r="E82" s="75">
        <f t="shared" si="2"/>
        <v>0</v>
      </c>
      <c r="F82" s="75">
        <v>0</v>
      </c>
      <c r="G82" s="75">
        <f t="shared" si="3"/>
        <v>0</v>
      </c>
      <c r="H82" s="74">
        <f t="shared" si="4"/>
        <v>0</v>
      </c>
      <c r="I82" s="74">
        <f t="shared" si="5"/>
        <v>3.1</v>
      </c>
      <c r="J82" s="75">
        <f t="shared" si="6"/>
        <v>67.9170000000001</v>
      </c>
      <c r="K82" s="75">
        <f t="shared" si="7"/>
        <v>1.765811608800405E-05</v>
      </c>
      <c r="L82" s="75">
        <f t="shared" si="8"/>
        <v>9.118072330231858E-06</v>
      </c>
      <c r="M82" s="74">
        <f t="shared" si="9"/>
        <v>-0.012383840477289576</v>
      </c>
      <c r="N82" s="74">
        <f t="shared" si="10"/>
        <v>3.0876161595227103</v>
      </c>
      <c r="O82" s="74">
        <f t="shared" si="11"/>
        <v>67.91229128766453</v>
      </c>
      <c r="P82" s="74">
        <f t="shared" si="12"/>
        <v>0.08262102570202076</v>
      </c>
      <c r="Q82" s="75">
        <f t="shared" si="13"/>
        <v>0.1652329333317113</v>
      </c>
      <c r="R82" s="75">
        <f t="shared" si="14"/>
        <v>163.53421958909814</v>
      </c>
      <c r="S82" s="75">
        <f t="shared" si="40"/>
        <v>0.06564568266915571</v>
      </c>
      <c r="T82" s="75">
        <f t="shared" si="15"/>
        <v>0.03394156799339987</v>
      </c>
      <c r="U82" s="75">
        <f t="shared" si="16"/>
        <v>106.42936953669454</v>
      </c>
      <c r="V82" s="75">
        <f t="shared" si="41"/>
        <v>17.747444781478613</v>
      </c>
      <c r="W82" s="75">
        <f t="shared" si="17"/>
        <v>522.681482038654</v>
      </c>
      <c r="X82" s="76">
        <f t="shared" si="18"/>
        <v>125.62875119326043</v>
      </c>
      <c r="Y82" s="73">
        <f t="shared" si="42"/>
        <v>-67.9170000000001</v>
      </c>
      <c r="Z82" s="74">
        <f t="shared" si="19"/>
        <v>-0.012383840477289576</v>
      </c>
      <c r="AA82" s="75">
        <f t="shared" si="20"/>
        <v>0</v>
      </c>
      <c r="AB82" s="75">
        <v>0</v>
      </c>
      <c r="AC82" s="75">
        <f t="shared" si="21"/>
        <v>0</v>
      </c>
      <c r="AD82" s="74">
        <f t="shared" si="22"/>
        <v>0</v>
      </c>
      <c r="AE82" s="74">
        <f t="shared" si="23"/>
        <v>3.1</v>
      </c>
      <c r="AF82" s="75">
        <f t="shared" si="24"/>
        <v>-67.9170000000001</v>
      </c>
      <c r="AG82" s="75">
        <f t="shared" si="25"/>
        <v>-1.765811608800405E-05</v>
      </c>
      <c r="AH82" s="75">
        <f t="shared" si="26"/>
        <v>-9.118072330231861E-06</v>
      </c>
      <c r="AI82" s="74">
        <f t="shared" si="27"/>
        <v>-0.012383840477289576</v>
      </c>
      <c r="AJ82" s="74">
        <f t="shared" si="28"/>
        <v>3.0876161595227103</v>
      </c>
      <c r="AK82" s="74">
        <f t="shared" si="29"/>
        <v>-67.91229128766453</v>
      </c>
      <c r="AL82" s="74">
        <f t="shared" si="30"/>
        <v>-0.08262102570202076</v>
      </c>
      <c r="AM82" s="75">
        <f t="shared" si="31"/>
        <v>-0.1652329333317113</v>
      </c>
      <c r="AN82" s="75">
        <f t="shared" si="32"/>
        <v>163.53421958909877</v>
      </c>
      <c r="AO82" s="75">
        <f t="shared" si="33"/>
        <v>-0.06564568266915548</v>
      </c>
      <c r="AP82" s="75">
        <f t="shared" si="34"/>
        <v>-0.03394156799340034</v>
      </c>
      <c r="AQ82" s="75">
        <f t="shared" si="35"/>
        <v>106.42936953669391</v>
      </c>
      <c r="AR82" s="75">
        <f t="shared" si="43"/>
        <v>-17.74744478147855</v>
      </c>
      <c r="AS82" s="75">
        <f t="shared" si="36"/>
        <v>522.6814820386448</v>
      </c>
      <c r="AT82" s="76">
        <f t="shared" si="37"/>
        <v>125.62875119325122</v>
      </c>
      <c r="AU82" s="75">
        <f t="shared" si="44"/>
        <v>125.62875119325582</v>
      </c>
      <c r="AV82" s="75">
        <f t="shared" si="38"/>
        <v>0.0017259278898791308</v>
      </c>
      <c r="AW82" s="75">
        <f t="shared" si="45"/>
        <v>-1.70640880411951E-11</v>
      </c>
      <c r="AX82" s="55">
        <f t="shared" si="46"/>
        <v>0.11720640954400117</v>
      </c>
      <c r="AY82" s="75">
        <f t="shared" si="48"/>
        <v>2000.2292528705927</v>
      </c>
      <c r="AZ82" s="7">
        <f t="shared" si="39"/>
        <v>0.044877858366135115</v>
      </c>
    </row>
    <row r="83" spans="1:52" ht="12.75">
      <c r="A83" s="50"/>
      <c r="B83" s="55">
        <f t="shared" si="47"/>
        <v>66.6380000000001</v>
      </c>
      <c r="C83" s="73">
        <f t="shared" si="0"/>
        <v>66.6380000000001</v>
      </c>
      <c r="D83" s="74">
        <f t="shared" si="1"/>
        <v>-0.01239475280479252</v>
      </c>
      <c r="E83" s="75">
        <f t="shared" si="2"/>
        <v>0</v>
      </c>
      <c r="F83" s="75">
        <v>0</v>
      </c>
      <c r="G83" s="75">
        <f t="shared" si="3"/>
        <v>0</v>
      </c>
      <c r="H83" s="74">
        <f t="shared" si="4"/>
        <v>0</v>
      </c>
      <c r="I83" s="74">
        <f t="shared" si="5"/>
        <v>3.1</v>
      </c>
      <c r="J83" s="75">
        <f t="shared" si="6"/>
        <v>66.6380000000001</v>
      </c>
      <c r="K83" s="75">
        <f t="shared" si="7"/>
        <v>-1.0835569010797519E-05</v>
      </c>
      <c r="L83" s="75">
        <f t="shared" si="8"/>
        <v>-5.595132656001455E-06</v>
      </c>
      <c r="M83" s="74">
        <f t="shared" si="9"/>
        <v>-0.01239475280479252</v>
      </c>
      <c r="N83" s="74">
        <f t="shared" si="10"/>
        <v>3.0876052471952073</v>
      </c>
      <c r="O83" s="74">
        <f t="shared" si="11"/>
        <v>66.64088941221851</v>
      </c>
      <c r="P83" s="74">
        <f t="shared" si="12"/>
        <v>0.0810562865190517</v>
      </c>
      <c r="Q83" s="75">
        <f t="shared" si="13"/>
        <v>0.16211816817075939</v>
      </c>
      <c r="R83" s="75">
        <f t="shared" si="14"/>
        <v>163.51843010084275</v>
      </c>
      <c r="S83" s="75">
        <f t="shared" si="40"/>
        <v>0.06440704428773822</v>
      </c>
      <c r="T83" s="75">
        <f t="shared" si="15"/>
        <v>0.03330407959528295</v>
      </c>
      <c r="U83" s="75">
        <f t="shared" si="16"/>
        <v>106.46693459318465</v>
      </c>
      <c r="V83" s="75">
        <f t="shared" si="41"/>
        <v>17.413043989621045</v>
      </c>
      <c r="W83" s="75">
        <f t="shared" si="17"/>
        <v>522.6568565910151</v>
      </c>
      <c r="X83" s="76">
        <f t="shared" si="18"/>
        <v>125.62590131385628</v>
      </c>
      <c r="Y83" s="73">
        <f t="shared" si="42"/>
        <v>-66.6380000000001</v>
      </c>
      <c r="Z83" s="74">
        <f t="shared" si="19"/>
        <v>-0.01239475280479252</v>
      </c>
      <c r="AA83" s="75">
        <f t="shared" si="20"/>
        <v>0</v>
      </c>
      <c r="AB83" s="75">
        <v>0</v>
      </c>
      <c r="AC83" s="75">
        <f t="shared" si="21"/>
        <v>0</v>
      </c>
      <c r="AD83" s="74">
        <f t="shared" si="22"/>
        <v>0</v>
      </c>
      <c r="AE83" s="74">
        <f t="shared" si="23"/>
        <v>3.1</v>
      </c>
      <c r="AF83" s="75">
        <f t="shared" si="24"/>
        <v>-66.6380000000001</v>
      </c>
      <c r="AG83" s="75">
        <f t="shared" si="25"/>
        <v>1.0835569010797519E-05</v>
      </c>
      <c r="AH83" s="75">
        <f t="shared" si="26"/>
        <v>5.595132656001455E-06</v>
      </c>
      <c r="AI83" s="74">
        <f t="shared" si="27"/>
        <v>-0.01239475280479252</v>
      </c>
      <c r="AJ83" s="74">
        <f t="shared" si="28"/>
        <v>3.0876052471952073</v>
      </c>
      <c r="AK83" s="74">
        <f t="shared" si="29"/>
        <v>-66.64088941221851</v>
      </c>
      <c r="AL83" s="74">
        <f t="shared" si="30"/>
        <v>-0.0810562865190517</v>
      </c>
      <c r="AM83" s="75">
        <f t="shared" si="31"/>
        <v>-0.16211816817075939</v>
      </c>
      <c r="AN83" s="75">
        <f t="shared" si="32"/>
        <v>163.51843010084337</v>
      </c>
      <c r="AO83" s="75">
        <f t="shared" si="33"/>
        <v>-0.06440704428773802</v>
      </c>
      <c r="AP83" s="75">
        <f t="shared" si="34"/>
        <v>-0.03330407959528334</v>
      </c>
      <c r="AQ83" s="75">
        <f t="shared" si="35"/>
        <v>106.46693459318402</v>
      </c>
      <c r="AR83" s="75">
        <f t="shared" si="43"/>
        <v>-17.413043989620995</v>
      </c>
      <c r="AS83" s="75">
        <f t="shared" si="36"/>
        <v>522.6568565910075</v>
      </c>
      <c r="AT83" s="76">
        <f t="shared" si="37"/>
        <v>125.62590131384866</v>
      </c>
      <c r="AU83" s="75">
        <f t="shared" si="44"/>
        <v>125.62590131385245</v>
      </c>
      <c r="AV83" s="75">
        <f t="shared" si="38"/>
        <v>-0.001123951513491761</v>
      </c>
      <c r="AW83" s="75">
        <f t="shared" si="45"/>
        <v>1.1914428654045921E-11</v>
      </c>
      <c r="AX83" s="55">
        <f t="shared" si="46"/>
        <v>0.07489203250593977</v>
      </c>
      <c r="AY83" s="75">
        <f t="shared" si="48"/>
        <v>2000.1561835065395</v>
      </c>
      <c r="AZ83" s="7">
        <f t="shared" si="39"/>
        <v>-0.02819150568711848</v>
      </c>
    </row>
    <row r="84" spans="1:52" ht="12.75">
      <c r="A84" s="50"/>
      <c r="B84" s="55">
        <f t="shared" si="47"/>
        <v>65.35900000000011</v>
      </c>
      <c r="C84" s="73">
        <f t="shared" si="0"/>
        <v>65.35900000000011</v>
      </c>
      <c r="D84" s="74">
        <f t="shared" si="1"/>
        <v>-0.012369800655152696</v>
      </c>
      <c r="E84" s="75">
        <f t="shared" si="2"/>
        <v>0</v>
      </c>
      <c r="F84" s="75">
        <v>0</v>
      </c>
      <c r="G84" s="75">
        <f t="shared" si="3"/>
        <v>0</v>
      </c>
      <c r="H84" s="74">
        <f t="shared" si="4"/>
        <v>0</v>
      </c>
      <c r="I84" s="74">
        <f t="shared" si="5"/>
        <v>3.1</v>
      </c>
      <c r="J84" s="75">
        <f t="shared" si="6"/>
        <v>65.35900000000011</v>
      </c>
      <c r="K84" s="75">
        <f t="shared" si="7"/>
        <v>-3.7724067985279996E-05</v>
      </c>
      <c r="L84" s="75">
        <f t="shared" si="8"/>
        <v>-1.9479472159385003E-05</v>
      </c>
      <c r="M84" s="74">
        <f t="shared" si="9"/>
        <v>-0.012369800655152696</v>
      </c>
      <c r="N84" s="74">
        <f t="shared" si="10"/>
        <v>3.087630199344847</v>
      </c>
      <c r="O84" s="74">
        <f t="shared" si="11"/>
        <v>65.36905949832696</v>
      </c>
      <c r="P84" s="74">
        <f t="shared" si="12"/>
        <v>0.07949204960286843</v>
      </c>
      <c r="Q84" s="75">
        <f t="shared" si="13"/>
        <v>0.15900357867789625</v>
      </c>
      <c r="R84" s="75">
        <f t="shared" si="14"/>
        <v>163.50295513886203</v>
      </c>
      <c r="S84" s="75">
        <f t="shared" si="40"/>
        <v>0.06316853675409131</v>
      </c>
      <c r="T84" s="75">
        <f t="shared" si="15"/>
        <v>0.03266650516971362</v>
      </c>
      <c r="U84" s="75">
        <f t="shared" si="16"/>
        <v>106.50376867044491</v>
      </c>
      <c r="V84" s="75">
        <f t="shared" si="41"/>
        <v>17.078651812016787</v>
      </c>
      <c r="W84" s="75">
        <f t="shared" si="17"/>
        <v>522.6324766445105</v>
      </c>
      <c r="X84" s="76">
        <f t="shared" si="18"/>
        <v>125.62288048263122</v>
      </c>
      <c r="Y84" s="73">
        <f t="shared" si="42"/>
        <v>-65.35900000000011</v>
      </c>
      <c r="Z84" s="74">
        <f t="shared" si="19"/>
        <v>-0.012369800655152696</v>
      </c>
      <c r="AA84" s="75">
        <f t="shared" si="20"/>
        <v>0</v>
      </c>
      <c r="AB84" s="75">
        <v>0</v>
      </c>
      <c r="AC84" s="75">
        <f t="shared" si="21"/>
        <v>0</v>
      </c>
      <c r="AD84" s="74">
        <f t="shared" si="22"/>
        <v>0</v>
      </c>
      <c r="AE84" s="74">
        <f t="shared" si="23"/>
        <v>3.1</v>
      </c>
      <c r="AF84" s="75">
        <f t="shared" si="24"/>
        <v>-65.35900000000011</v>
      </c>
      <c r="AG84" s="75">
        <f t="shared" si="25"/>
        <v>3.7724067985279996E-05</v>
      </c>
      <c r="AH84" s="75">
        <f t="shared" si="26"/>
        <v>1.947947215938501E-05</v>
      </c>
      <c r="AI84" s="74">
        <f t="shared" si="27"/>
        <v>-0.012369800655152696</v>
      </c>
      <c r="AJ84" s="74">
        <f t="shared" si="28"/>
        <v>3.087630199344847</v>
      </c>
      <c r="AK84" s="74">
        <f t="shared" si="29"/>
        <v>-65.36905949832696</v>
      </c>
      <c r="AL84" s="74">
        <f t="shared" si="30"/>
        <v>-0.07949204960286844</v>
      </c>
      <c r="AM84" s="75">
        <f t="shared" si="31"/>
        <v>-0.15900357867789627</v>
      </c>
      <c r="AN84" s="75">
        <f t="shared" si="32"/>
        <v>163.50295513886277</v>
      </c>
      <c r="AO84" s="75">
        <f t="shared" si="33"/>
        <v>-0.06316853675409106</v>
      </c>
      <c r="AP84" s="75">
        <f t="shared" si="34"/>
        <v>-0.032666505169714144</v>
      </c>
      <c r="AQ84" s="75">
        <f t="shared" si="35"/>
        <v>106.50376867044417</v>
      </c>
      <c r="AR84" s="75">
        <f t="shared" si="43"/>
        <v>-17.07865181201672</v>
      </c>
      <c r="AS84" s="75">
        <f t="shared" si="36"/>
        <v>522.6324766444999</v>
      </c>
      <c r="AT84" s="76">
        <f t="shared" si="37"/>
        <v>125.62288048262053</v>
      </c>
      <c r="AU84" s="75">
        <f t="shared" si="44"/>
        <v>125.62288048262589</v>
      </c>
      <c r="AV84" s="75">
        <f t="shared" si="38"/>
        <v>-0.00414478274005603</v>
      </c>
      <c r="AW84" s="75">
        <f t="shared" si="45"/>
        <v>-3.4870369206266415E-11</v>
      </c>
      <c r="AX84" s="55">
        <f t="shared" si="46"/>
        <v>0.27088749519874644</v>
      </c>
      <c r="AY84" s="75">
        <f t="shared" si="48"/>
        <v>2000.0838717827696</v>
      </c>
      <c r="AZ84" s="7">
        <f t="shared" si="39"/>
        <v>-0.10050322945699008</v>
      </c>
    </row>
    <row r="85" spans="1:52" ht="12.75">
      <c r="A85" s="50"/>
      <c r="B85" s="55">
        <f t="shared" si="47"/>
        <v>64.08000000000011</v>
      </c>
      <c r="C85" s="73">
        <f t="shared" si="0"/>
        <v>64.08000000000011</v>
      </c>
      <c r="D85" s="74">
        <f t="shared" si="1"/>
        <v>-0.012311041394243438</v>
      </c>
      <c r="E85" s="75">
        <f t="shared" si="2"/>
        <v>0</v>
      </c>
      <c r="F85" s="75">
        <v>0</v>
      </c>
      <c r="G85" s="75">
        <f t="shared" si="3"/>
        <v>0</v>
      </c>
      <c r="H85" s="74">
        <f t="shared" si="4"/>
        <v>0</v>
      </c>
      <c r="I85" s="74">
        <f t="shared" si="5"/>
        <v>3.1</v>
      </c>
      <c r="J85" s="75">
        <f t="shared" si="6"/>
        <v>64.08000000000011</v>
      </c>
      <c r="K85" s="75">
        <f t="shared" si="7"/>
        <v>-6.303810543240029E-05</v>
      </c>
      <c r="L85" s="75">
        <f t="shared" si="8"/>
        <v>-3.2550811387092746E-05</v>
      </c>
      <c r="M85" s="74">
        <f t="shared" si="9"/>
        <v>-0.012311041394243438</v>
      </c>
      <c r="N85" s="74">
        <f t="shared" si="10"/>
        <v>3.0876889586057565</v>
      </c>
      <c r="O85" s="74">
        <f t="shared" si="11"/>
        <v>64.09680974039445</v>
      </c>
      <c r="P85" s="74">
        <f t="shared" si="12"/>
        <v>0.07792830547540401</v>
      </c>
      <c r="Q85" s="75">
        <f t="shared" si="13"/>
        <v>0.1558891617621951</v>
      </c>
      <c r="R85" s="75">
        <f t="shared" si="14"/>
        <v>163.48779388581295</v>
      </c>
      <c r="S85" s="75">
        <f t="shared" si="40"/>
        <v>0.061930158196161475</v>
      </c>
      <c r="T85" s="75">
        <f t="shared" si="15"/>
        <v>0.03202884536987216</v>
      </c>
      <c r="U85" s="75">
        <f t="shared" si="16"/>
        <v>106.53987271566507</v>
      </c>
      <c r="V85" s="75">
        <f t="shared" si="41"/>
        <v>16.74426826446837</v>
      </c>
      <c r="W85" s="75">
        <f t="shared" si="17"/>
        <v>522.6083548789642</v>
      </c>
      <c r="X85" s="76">
        <f t="shared" si="18"/>
        <v>125.61970150925595</v>
      </c>
      <c r="Y85" s="73">
        <f t="shared" si="42"/>
        <v>-64.08000000000011</v>
      </c>
      <c r="Z85" s="74">
        <f t="shared" si="19"/>
        <v>-0.012311041394243438</v>
      </c>
      <c r="AA85" s="75">
        <f t="shared" si="20"/>
        <v>0</v>
      </c>
      <c r="AB85" s="75">
        <v>0</v>
      </c>
      <c r="AC85" s="75">
        <f t="shared" si="21"/>
        <v>0</v>
      </c>
      <c r="AD85" s="74">
        <f t="shared" si="22"/>
        <v>0</v>
      </c>
      <c r="AE85" s="74">
        <f t="shared" si="23"/>
        <v>3.1</v>
      </c>
      <c r="AF85" s="75">
        <f t="shared" si="24"/>
        <v>-64.08000000000011</v>
      </c>
      <c r="AG85" s="75">
        <f t="shared" si="25"/>
        <v>6.303810543240029E-05</v>
      </c>
      <c r="AH85" s="75">
        <f t="shared" si="26"/>
        <v>3.2550811387092746E-05</v>
      </c>
      <c r="AI85" s="74">
        <f t="shared" si="27"/>
        <v>-0.012311041394243438</v>
      </c>
      <c r="AJ85" s="74">
        <f t="shared" si="28"/>
        <v>3.0876889586057565</v>
      </c>
      <c r="AK85" s="74">
        <f t="shared" si="29"/>
        <v>-64.09680974039445</v>
      </c>
      <c r="AL85" s="74">
        <f t="shared" si="30"/>
        <v>-0.07792830547540401</v>
      </c>
      <c r="AM85" s="75">
        <f t="shared" si="31"/>
        <v>-0.1558891617621951</v>
      </c>
      <c r="AN85" s="75">
        <f t="shared" si="32"/>
        <v>163.48779388581352</v>
      </c>
      <c r="AO85" s="75">
        <f t="shared" si="33"/>
        <v>-0.06193015819616128</v>
      </c>
      <c r="AP85" s="75">
        <f t="shared" si="34"/>
        <v>-0.03202884536987255</v>
      </c>
      <c r="AQ85" s="75">
        <f t="shared" si="35"/>
        <v>106.5398727156645</v>
      </c>
      <c r="AR85" s="75">
        <f t="shared" si="43"/>
        <v>-16.74426826446832</v>
      </c>
      <c r="AS85" s="75">
        <f t="shared" si="36"/>
        <v>522.6083548789562</v>
      </c>
      <c r="AT85" s="76">
        <f t="shared" si="37"/>
        <v>125.61970150924799</v>
      </c>
      <c r="AU85" s="75">
        <f t="shared" si="44"/>
        <v>125.61970150925198</v>
      </c>
      <c r="AV85" s="75">
        <f t="shared" si="38"/>
        <v>-0.007323756113962077</v>
      </c>
      <c r="AW85" s="75">
        <f t="shared" si="45"/>
        <v>1.2241368523213132E-11</v>
      </c>
      <c r="AX85" s="55">
        <f t="shared" si="46"/>
        <v>0.4693033929934909</v>
      </c>
      <c r="AY85" s="75">
        <f t="shared" si="48"/>
        <v>2000.0123535829616</v>
      </c>
      <c r="AZ85" s="7">
        <f t="shared" si="39"/>
        <v>-0.1720214292649871</v>
      </c>
    </row>
    <row r="86" spans="1:52" ht="12.75">
      <c r="A86" s="50"/>
      <c r="B86" s="55">
        <f t="shared" si="47"/>
        <v>62.80100000000011</v>
      </c>
      <c r="C86" s="73">
        <f t="shared" si="0"/>
        <v>62.80100000000011</v>
      </c>
      <c r="D86" s="74">
        <f t="shared" si="1"/>
        <v>-0.012220492125963212</v>
      </c>
      <c r="E86" s="75">
        <f t="shared" si="2"/>
        <v>0</v>
      </c>
      <c r="F86" s="75">
        <v>0</v>
      </c>
      <c r="G86" s="75">
        <f t="shared" si="3"/>
        <v>0</v>
      </c>
      <c r="H86" s="74">
        <f t="shared" si="4"/>
        <v>0</v>
      </c>
      <c r="I86" s="74">
        <f t="shared" si="5"/>
        <v>3.1</v>
      </c>
      <c r="J86" s="75">
        <f t="shared" si="6"/>
        <v>62.80100000000011</v>
      </c>
      <c r="K86" s="75">
        <f t="shared" si="7"/>
        <v>-8.680841037592146E-05</v>
      </c>
      <c r="L86" s="75">
        <f t="shared" si="8"/>
        <v>-4.482501782022768E-05</v>
      </c>
      <c r="M86" s="74">
        <f t="shared" si="9"/>
        <v>-0.012220492125963212</v>
      </c>
      <c r="N86" s="74">
        <f t="shared" si="10"/>
        <v>3.087779507874037</v>
      </c>
      <c r="O86" s="74">
        <f t="shared" si="11"/>
        <v>62.82414833372755</v>
      </c>
      <c r="P86" s="74">
        <f t="shared" si="12"/>
        <v>0.07636504464877975</v>
      </c>
      <c r="Q86" s="75">
        <f t="shared" si="13"/>
        <v>0.1527749143153797</v>
      </c>
      <c r="R86" s="75">
        <f t="shared" si="14"/>
        <v>163.47294553926594</v>
      </c>
      <c r="S86" s="75">
        <f t="shared" si="40"/>
        <v>0.06069190670497239</v>
      </c>
      <c r="T86" s="75">
        <f t="shared" si="15"/>
        <v>0.03139110090543493</v>
      </c>
      <c r="U86" s="75">
        <f t="shared" si="16"/>
        <v>106.5752476598654</v>
      </c>
      <c r="V86" s="75">
        <f t="shared" si="41"/>
        <v>16.409893352367877</v>
      </c>
      <c r="W86" s="75">
        <f t="shared" si="17"/>
        <v>522.5845037431657</v>
      </c>
      <c r="X86" s="76">
        <f t="shared" si="18"/>
        <v>125.61637697111087</v>
      </c>
      <c r="Y86" s="73">
        <f t="shared" si="42"/>
        <v>-62.80100000000011</v>
      </c>
      <c r="Z86" s="74">
        <f t="shared" si="19"/>
        <v>-0.012220492125963212</v>
      </c>
      <c r="AA86" s="75">
        <f t="shared" si="20"/>
        <v>0</v>
      </c>
      <c r="AB86" s="75">
        <v>0</v>
      </c>
      <c r="AC86" s="75">
        <f t="shared" si="21"/>
        <v>0</v>
      </c>
      <c r="AD86" s="74">
        <f t="shared" si="22"/>
        <v>0</v>
      </c>
      <c r="AE86" s="74">
        <f t="shared" si="23"/>
        <v>3.1</v>
      </c>
      <c r="AF86" s="75">
        <f t="shared" si="24"/>
        <v>-62.80100000000011</v>
      </c>
      <c r="AG86" s="75">
        <f t="shared" si="25"/>
        <v>8.680841037592146E-05</v>
      </c>
      <c r="AH86" s="75">
        <f t="shared" si="26"/>
        <v>4.482501782022768E-05</v>
      </c>
      <c r="AI86" s="74">
        <f t="shared" si="27"/>
        <v>-0.012220492125963212</v>
      </c>
      <c r="AJ86" s="74">
        <f t="shared" si="28"/>
        <v>3.087779507874037</v>
      </c>
      <c r="AK86" s="74">
        <f t="shared" si="29"/>
        <v>-62.82414833372755</v>
      </c>
      <c r="AL86" s="74">
        <f t="shared" si="30"/>
        <v>-0.07636504464877975</v>
      </c>
      <c r="AM86" s="75">
        <f t="shared" si="31"/>
        <v>-0.1527749143153797</v>
      </c>
      <c r="AN86" s="75">
        <f t="shared" si="32"/>
        <v>163.47294553926662</v>
      </c>
      <c r="AO86" s="75">
        <f t="shared" si="33"/>
        <v>-0.060691906704972154</v>
      </c>
      <c r="AP86" s="75">
        <f t="shared" si="34"/>
        <v>-0.0313911009054354</v>
      </c>
      <c r="AQ86" s="75">
        <f t="shared" si="35"/>
        <v>106.57524765986471</v>
      </c>
      <c r="AR86" s="75">
        <f t="shared" si="43"/>
        <v>-16.409893352367813</v>
      </c>
      <c r="AS86" s="75">
        <f t="shared" si="36"/>
        <v>522.5845037431558</v>
      </c>
      <c r="AT86" s="76">
        <f t="shared" si="37"/>
        <v>125.61637697110086</v>
      </c>
      <c r="AU86" s="75">
        <f t="shared" si="44"/>
        <v>125.61637697110586</v>
      </c>
      <c r="AV86" s="75">
        <f t="shared" si="38"/>
        <v>-0.010648294260079183</v>
      </c>
      <c r="AW86" s="75">
        <f t="shared" si="45"/>
        <v>-1.780312980484572E-11</v>
      </c>
      <c r="AX86" s="55">
        <f t="shared" si="46"/>
        <v>0.6687430336756016</v>
      </c>
      <c r="AY86" s="75">
        <f t="shared" si="48"/>
        <v>1999.9416641448647</v>
      </c>
      <c r="AZ86" s="7">
        <f t="shared" si="39"/>
        <v>-0.24271086736189318</v>
      </c>
    </row>
    <row r="87" spans="1:52" ht="12.75">
      <c r="A87" s="50"/>
      <c r="B87" s="55">
        <f t="shared" si="47"/>
        <v>61.522000000000105</v>
      </c>
      <c r="C87" s="73">
        <f aca="true" t="shared" si="49" ref="C87:C105">B87-$D$31</f>
        <v>61.522000000000105</v>
      </c>
      <c r="D87" s="74">
        <f aca="true" t="shared" si="50" ref="D87:D105">($B$2*POWER(1-POWER(C87/$B$6,2),2)-$B$2)/COS(ATAN($B$2*4/$B$6*(POWER(C87/$B$6,3)-C87/$B$6)))-(SQRT($B$4*$B$4-C87*C87)-$B$4)/COS(ATAN(C87/$B$4))</f>
        <v>-0.01210012970895935</v>
      </c>
      <c r="E87" s="75">
        <f aca="true" t="shared" si="51" ref="E87:E105">(ATAN($B$2*4/$B$6*(POWER(C87/$B$6,3)-C87/$B$6))+ATAN(C87/$B$4))*$B$7</f>
        <v>0</v>
      </c>
      <c r="F87" s="75">
        <v>0</v>
      </c>
      <c r="G87" s="75">
        <f aca="true" t="shared" si="52" ref="G87:G105">E87-ASIN($B$23*SIN(E87+F87)/$B$24)</f>
        <v>0</v>
      </c>
      <c r="H87" s="74">
        <f aca="true" t="shared" si="53" ref="H87:H105">(($B$2*POWER(1-POWER(C87/$B$6,2),2)-$B$2)/COS(ATAN($B$2*4/$B$6*(POWER(C87/$B$6,3)-C87/$B$6)))-(SQRT($B$4*$B$4-C87*C87)-$B$4)/COS(ATAN(C87/$B$4)))*$B$7</f>
        <v>0</v>
      </c>
      <c r="I87" s="74">
        <f aca="true" t="shared" si="54" ref="I87:I105">$B$11/2+H87</f>
        <v>3.1</v>
      </c>
      <c r="J87" s="75">
        <f aca="true" t="shared" si="55" ref="J87:J105">C87+2*I87*TAN(G87)</f>
        <v>61.522000000000105</v>
      </c>
      <c r="K87" s="75">
        <f aca="true" t="shared" si="56" ref="K87:K105">(ATAN($B$2*4/$B$6*(POWER(J87/$B$6,3)-J87/$B$6))+ATAN(J87/$B$4))*$B$8</f>
        <v>-0.00010906571622429362</v>
      </c>
      <c r="L87" s="75">
        <f aca="true" t="shared" si="57" ref="L87:L105">-K87-ASIN($B$24*SIN(-K87-G87)/$B$25)</f>
        <v>-5.631796119423554E-05</v>
      </c>
      <c r="M87" s="74">
        <f aca="true" t="shared" si="58" ref="M87:M105">(($B$2*POWER(1-POWER(J87/$B$6,2),2)-$B$2)/COS(ATAN($B$2*4/$B$6*(POWER(J87/$B$6,3)-J87/$B$6)))-(SQRT($B$4*$B$4-J87*J87)-$B$4)/COS(ATAN(J87/$B$4)))*$B$8</f>
        <v>-0.01210012970895935</v>
      </c>
      <c r="N87" s="74">
        <f aca="true" t="shared" si="59" ref="N87:N105">$B$11/2+M87</f>
        <v>3.0878998702910407</v>
      </c>
      <c r="O87" s="74">
        <f aca="true" t="shared" si="60" ref="O87:O105">J87-($B$18+$D$32+N87)*TAN(L87)+$D$31</f>
        <v>61.55108347454899</v>
      </c>
      <c r="P87" s="74">
        <f aca="true" t="shared" si="61" ref="P87:P105">L87+ASIN(O87/$B$12*SIN(L87+RADIANS(90)))+RADIANS($D$29)</f>
        <v>0.07480225762553556</v>
      </c>
      <c r="Q87" s="75">
        <f t="shared" si="13"/>
        <v>0.14966083321226537</v>
      </c>
      <c r="R87" s="75">
        <f aca="true" t="shared" si="62" ref="R87:R105">$B$12*SIN(P87-L87)/SIN(RADIANS(180)-Q87)-$D$32</f>
        <v>163.4584093117639</v>
      </c>
      <c r="S87" s="75">
        <f aca="true" t="shared" si="63" ref="S87:S105">Q87-ASIN(R87/$B$13*SIN(RADIANS(180)-Q87))+RADIANS($D$30)</f>
        <v>0.05945378033532081</v>
      </c>
      <c r="T87" s="75">
        <f t="shared" si="15"/>
        <v>0.030753272541623744</v>
      </c>
      <c r="U87" s="75">
        <f t="shared" si="16"/>
        <v>106.60989441776411</v>
      </c>
      <c r="V87" s="75">
        <f t="shared" si="41"/>
        <v>16.07552707088818</v>
      </c>
      <c r="W87" s="75">
        <f t="shared" si="17"/>
        <v>522.5609354538495</v>
      </c>
      <c r="X87" s="76">
        <f t="shared" si="18"/>
        <v>125.6129192121914</v>
      </c>
      <c r="Y87" s="73">
        <f t="shared" si="42"/>
        <v>-61.522000000000105</v>
      </c>
      <c r="Z87" s="74">
        <f aca="true" t="shared" si="64" ref="Z87:Z105">($B$2*POWER(1-POWER(Y87/$B$6,2),2)-$B$2)/COS(ATAN($B$2*4/$B$6*(POWER(Y87/$B$6,3)-Y87/$B$6)))-(SQRT($B$4*$B$4-Y87*Y87)-$B$4)/COS(ATAN(Y87/$B$4))</f>
        <v>-0.01210012970895935</v>
      </c>
      <c r="AA87" s="75">
        <f aca="true" t="shared" si="65" ref="AA87:AA105">(ATAN($B$2*4/$B$6*(POWER(Y87/$B$6,3)-Y87/$B$6))+ATAN(Y87/$B$4))*$B$7</f>
        <v>0</v>
      </c>
      <c r="AB87" s="75">
        <v>0</v>
      </c>
      <c r="AC87" s="75">
        <f aca="true" t="shared" si="66" ref="AC87:AC105">AA87-ASIN($B$23*SIN(AA87+AB87)/$B$24)</f>
        <v>0</v>
      </c>
      <c r="AD87" s="74">
        <f aca="true" t="shared" si="67" ref="AD87:AD105">(($B$2*POWER(1-POWER(Y87/$B$6,2),2)-$B$2)/COS(ATAN($B$2*4/$B$6*(POWER(Y87/$B$6,3)-Y87/$B$6)))-(SQRT($B$4*$B$4-Y87*Y87)-$B$4)/COS(ATAN(Y87/$B$4)))*$B$7</f>
        <v>0</v>
      </c>
      <c r="AE87" s="74">
        <f aca="true" t="shared" si="68" ref="AE87:AE105">$B$11/2+AD87</f>
        <v>3.1</v>
      </c>
      <c r="AF87" s="75">
        <f aca="true" t="shared" si="69" ref="AF87:AF105">Y87+2*AE87*TAN(AC87)</f>
        <v>-61.522000000000105</v>
      </c>
      <c r="AG87" s="75">
        <f aca="true" t="shared" si="70" ref="AG87:AG105">(ATAN($B$2*4/$B$6*(POWER(AF87/$B$6,3)-AF87/$B$6))+ATAN(AF87/$B$4))*$B$8</f>
        <v>0.00010906571622429362</v>
      </c>
      <c r="AH87" s="75">
        <f aca="true" t="shared" si="71" ref="AH87:AH105">-AG87-ASIN($B$24*SIN(-AG87-AC87)/$B$25)</f>
        <v>5.631796119423554E-05</v>
      </c>
      <c r="AI87" s="74">
        <f aca="true" t="shared" si="72" ref="AI87:AI105">(($B$2*POWER(1-POWER(AF87/$B$6,2),2)-$B$2)/COS(ATAN($B$2*4/$B$6*(POWER(AF87/$B$6,3)-AF87/$B$6)))-(SQRT($B$4*$B$4-AF87*AF87)-$B$4)/COS(ATAN(AF87/$B$4)))*$B$8</f>
        <v>-0.01210012970895935</v>
      </c>
      <c r="AJ87" s="74">
        <f aca="true" t="shared" si="73" ref="AJ87:AJ105">$B$11/2+AI87</f>
        <v>3.0878998702910407</v>
      </c>
      <c r="AK87" s="74">
        <f aca="true" t="shared" si="74" ref="AK87:AK105">AF87-($B$18+$D$32+AJ87)*TAN(AH87)+$D$31</f>
        <v>-61.55108347454899</v>
      </c>
      <c r="AL87" s="74">
        <f aca="true" t="shared" si="75" ref="AL87:AL105">AH87+ASIN(AK87/$B$12*SIN(AH87+RADIANS(90)))+RADIANS($D$29)</f>
        <v>-0.07480225762553556</v>
      </c>
      <c r="AM87" s="75">
        <f t="shared" si="31"/>
        <v>-0.14966083321226537</v>
      </c>
      <c r="AN87" s="75">
        <f aca="true" t="shared" si="76" ref="AN87:AN105">$B$12*SIN(AL87-AH87)/SIN(RADIANS(180)-AM87)-$D$32</f>
        <v>163.4584093117645</v>
      </c>
      <c r="AO87" s="75">
        <f aca="true" t="shared" si="77" ref="AO87:AO105">AM87-ASIN(AN87/$B$13*SIN(RADIANS(180)-AM87))+RADIANS($D$30)</f>
        <v>-0.0594537803353206</v>
      </c>
      <c r="AP87" s="75">
        <f t="shared" si="34"/>
        <v>-0.03075327254162416</v>
      </c>
      <c r="AQ87" s="75">
        <f t="shared" si="35"/>
        <v>106.60989441776348</v>
      </c>
      <c r="AR87" s="75">
        <f t="shared" si="43"/>
        <v>-16.075527070888125</v>
      </c>
      <c r="AS87" s="75">
        <f t="shared" si="36"/>
        <v>522.5609354538406</v>
      </c>
      <c r="AT87" s="76">
        <f t="shared" si="37"/>
        <v>125.6129192121823</v>
      </c>
      <c r="AU87" s="75">
        <f t="shared" si="44"/>
        <v>125.61291921218684</v>
      </c>
      <c r="AV87" s="75">
        <f aca="true" t="shared" si="78" ref="AV87:AV105">AU87-$AD$49+$D$34</f>
        <v>-0.014106053179105515</v>
      </c>
      <c r="AW87" s="75">
        <f t="shared" si="45"/>
        <v>-1.0572773456569896E-12</v>
      </c>
      <c r="AX87" s="55">
        <f t="shared" si="46"/>
        <v>0.8678882188051628</v>
      </c>
      <c r="AY87" s="75">
        <f t="shared" si="48"/>
        <v>1999.8718380569603</v>
      </c>
      <c r="AZ87" s="7">
        <f aca="true" t="shared" si="79" ref="AZ87:AZ105">AY87-$AG$49</f>
        <v>-0.312536955266296</v>
      </c>
    </row>
    <row r="88" spans="1:52" ht="12.75">
      <c r="A88" s="50"/>
      <c r="B88" s="55">
        <f t="shared" si="47"/>
        <v>60.2430000000001</v>
      </c>
      <c r="C88" s="73">
        <f t="shared" si="49"/>
        <v>60.2430000000001</v>
      </c>
      <c r="D88" s="74">
        <f t="shared" si="50"/>
        <v>-0.011951890779030472</v>
      </c>
      <c r="E88" s="75">
        <f t="shared" si="51"/>
        <v>0</v>
      </c>
      <c r="F88" s="75">
        <v>0</v>
      </c>
      <c r="G88" s="75">
        <f t="shared" si="52"/>
        <v>0</v>
      </c>
      <c r="H88" s="74">
        <f t="shared" si="53"/>
        <v>0</v>
      </c>
      <c r="I88" s="74">
        <f t="shared" si="54"/>
        <v>3.1</v>
      </c>
      <c r="J88" s="75">
        <f t="shared" si="55"/>
        <v>60.2430000000001</v>
      </c>
      <c r="K88" s="75">
        <f t="shared" si="56"/>
        <v>-0.00012984076072602296</v>
      </c>
      <c r="L88" s="75">
        <f t="shared" si="57"/>
        <v>-6.704551347777634E-05</v>
      </c>
      <c r="M88" s="74">
        <f t="shared" si="58"/>
        <v>-0.011951890779030472</v>
      </c>
      <c r="N88" s="74">
        <f t="shared" si="59"/>
        <v>3.0880481092209697</v>
      </c>
      <c r="O88" s="74">
        <f t="shared" si="60"/>
        <v>60.27762336000976</v>
      </c>
      <c r="P88" s="74">
        <f t="shared" si="61"/>
        <v>0.0732399348988579</v>
      </c>
      <c r="Q88" s="75">
        <f t="shared" si="13"/>
        <v>0.14654691531119357</v>
      </c>
      <c r="R88" s="75">
        <f t="shared" si="62"/>
        <v>163.44418443087307</v>
      </c>
      <c r="S88" s="75">
        <f t="shared" si="63"/>
        <v>0.058215777106476324</v>
      </c>
      <c r="T88" s="75">
        <f t="shared" si="15"/>
        <v>0.030115361098240923</v>
      </c>
      <c r="U88" s="75">
        <f t="shared" si="16"/>
        <v>106.64381388765463</v>
      </c>
      <c r="V88" s="75">
        <f t="shared" si="41"/>
        <v>15.741169405175588</v>
      </c>
      <c r="W88" s="75">
        <f t="shared" si="17"/>
        <v>522.5376619948056</v>
      </c>
      <c r="X88" s="76">
        <f t="shared" si="18"/>
        <v>125.6093403421471</v>
      </c>
      <c r="Y88" s="73">
        <f t="shared" si="42"/>
        <v>-60.2430000000001</v>
      </c>
      <c r="Z88" s="74">
        <f t="shared" si="64"/>
        <v>-0.011951890779030472</v>
      </c>
      <c r="AA88" s="75">
        <f t="shared" si="65"/>
        <v>0</v>
      </c>
      <c r="AB88" s="75">
        <v>0</v>
      </c>
      <c r="AC88" s="75">
        <f t="shared" si="66"/>
        <v>0</v>
      </c>
      <c r="AD88" s="74">
        <f t="shared" si="67"/>
        <v>0</v>
      </c>
      <c r="AE88" s="74">
        <f t="shared" si="68"/>
        <v>3.1</v>
      </c>
      <c r="AF88" s="75">
        <f t="shared" si="69"/>
        <v>-60.2430000000001</v>
      </c>
      <c r="AG88" s="75">
        <f t="shared" si="70"/>
        <v>0.00012984076072602296</v>
      </c>
      <c r="AH88" s="75">
        <f t="shared" si="71"/>
        <v>6.704551347777634E-05</v>
      </c>
      <c r="AI88" s="74">
        <f t="shared" si="72"/>
        <v>-0.011951890779030472</v>
      </c>
      <c r="AJ88" s="74">
        <f t="shared" si="73"/>
        <v>3.0880481092209697</v>
      </c>
      <c r="AK88" s="74">
        <f t="shared" si="74"/>
        <v>-60.27762336000976</v>
      </c>
      <c r="AL88" s="74">
        <f t="shared" si="75"/>
        <v>-0.07323993489885791</v>
      </c>
      <c r="AM88" s="75">
        <f t="shared" si="31"/>
        <v>-0.1465469153111936</v>
      </c>
      <c r="AN88" s="75">
        <f t="shared" si="76"/>
        <v>163.44418443087386</v>
      </c>
      <c r="AO88" s="75">
        <f t="shared" si="77"/>
        <v>-0.05821577710647609</v>
      </c>
      <c r="AP88" s="75">
        <f t="shared" si="34"/>
        <v>-0.030115361098241422</v>
      </c>
      <c r="AQ88" s="75">
        <f t="shared" si="35"/>
        <v>106.64381388765383</v>
      </c>
      <c r="AR88" s="75">
        <f t="shared" si="43"/>
        <v>-15.741169405175524</v>
      </c>
      <c r="AS88" s="75">
        <f t="shared" si="36"/>
        <v>522.5376619947948</v>
      </c>
      <c r="AT88" s="76">
        <f t="shared" si="37"/>
        <v>125.6093403421363</v>
      </c>
      <c r="AU88" s="75">
        <f t="shared" si="44"/>
        <v>125.6093403421417</v>
      </c>
      <c r="AV88" s="75">
        <f t="shared" si="78"/>
        <v>-0.017684923224237536</v>
      </c>
      <c r="AW88" s="75">
        <f t="shared" si="45"/>
        <v>-2.3402201964621446E-11</v>
      </c>
      <c r="AX88" s="55">
        <f t="shared" si="46"/>
        <v>1.0654978296780329</v>
      </c>
      <c r="AY88" s="75">
        <f t="shared" si="48"/>
        <v>1999.8029092554398</v>
      </c>
      <c r="AZ88" s="7">
        <f t="shared" si="79"/>
        <v>-0.38146575678683803</v>
      </c>
    </row>
    <row r="89" spans="1:52" ht="12.75">
      <c r="A89" s="50"/>
      <c r="B89" s="55">
        <f t="shared" si="47"/>
        <v>58.9640000000001</v>
      </c>
      <c r="C89" s="73">
        <f t="shared" si="49"/>
        <v>58.9640000000001</v>
      </c>
      <c r="D89" s="74">
        <f t="shared" si="50"/>
        <v>-0.011777671770018316</v>
      </c>
      <c r="E89" s="75">
        <f t="shared" si="51"/>
        <v>0</v>
      </c>
      <c r="F89" s="75">
        <v>0</v>
      </c>
      <c r="G89" s="75">
        <f t="shared" si="52"/>
        <v>0</v>
      </c>
      <c r="H89" s="74">
        <f t="shared" si="53"/>
        <v>0</v>
      </c>
      <c r="I89" s="74">
        <f t="shared" si="54"/>
        <v>3.1</v>
      </c>
      <c r="J89" s="75">
        <f t="shared" si="55"/>
        <v>58.9640000000001</v>
      </c>
      <c r="K89" s="75">
        <f t="shared" si="56"/>
        <v>-0.00014916428592257405</v>
      </c>
      <c r="L89" s="75">
        <f t="shared" si="57"/>
        <v>-7.702354885009437E-05</v>
      </c>
      <c r="M89" s="74">
        <f t="shared" si="58"/>
        <v>-0.011777671770018316</v>
      </c>
      <c r="N89" s="74">
        <f t="shared" si="59"/>
        <v>3.088222328229982</v>
      </c>
      <c r="O89" s="74">
        <f t="shared" si="60"/>
        <v>59.00377618819951</v>
      </c>
      <c r="P89" s="74">
        <f t="shared" si="61"/>
        <v>0.07167806695280554</v>
      </c>
      <c r="Q89" s="75">
        <f t="shared" si="13"/>
        <v>0.14343315745446117</v>
      </c>
      <c r="R89" s="75">
        <f t="shared" si="62"/>
        <v>163.43027013924922</v>
      </c>
      <c r="S89" s="75">
        <f t="shared" si="63"/>
        <v>0.05697789500287771</v>
      </c>
      <c r="T89" s="75">
        <f t="shared" si="15"/>
        <v>0.029477367448705744</v>
      </c>
      <c r="U89" s="75">
        <f t="shared" si="16"/>
        <v>106.67700695126877</v>
      </c>
      <c r="V89" s="75">
        <f t="shared" si="41"/>
        <v>15.406820330541855</v>
      </c>
      <c r="W89" s="75">
        <f t="shared" si="17"/>
        <v>522.514695115789</v>
      </c>
      <c r="X89" s="76">
        <f t="shared" si="18"/>
        <v>125.60565223512071</v>
      </c>
      <c r="Y89" s="73">
        <f t="shared" si="42"/>
        <v>-58.9640000000001</v>
      </c>
      <c r="Z89" s="74">
        <f t="shared" si="64"/>
        <v>-0.011777671770018316</v>
      </c>
      <c r="AA89" s="75">
        <f t="shared" si="65"/>
        <v>0</v>
      </c>
      <c r="AB89" s="75">
        <v>0</v>
      </c>
      <c r="AC89" s="75">
        <f t="shared" si="66"/>
        <v>0</v>
      </c>
      <c r="AD89" s="74">
        <f t="shared" si="67"/>
        <v>0</v>
      </c>
      <c r="AE89" s="74">
        <f t="shared" si="68"/>
        <v>3.1</v>
      </c>
      <c r="AF89" s="75">
        <f t="shared" si="69"/>
        <v>-58.9640000000001</v>
      </c>
      <c r="AG89" s="75">
        <f t="shared" si="70"/>
        <v>0.00014916428592257405</v>
      </c>
      <c r="AH89" s="75">
        <f t="shared" si="71"/>
        <v>7.702354885009437E-05</v>
      </c>
      <c r="AI89" s="74">
        <f t="shared" si="72"/>
        <v>-0.011777671770018316</v>
      </c>
      <c r="AJ89" s="74">
        <f t="shared" si="73"/>
        <v>3.088222328229982</v>
      </c>
      <c r="AK89" s="74">
        <f t="shared" si="74"/>
        <v>-59.00377618819951</v>
      </c>
      <c r="AL89" s="74">
        <f t="shared" si="75"/>
        <v>-0.07167806695280554</v>
      </c>
      <c r="AM89" s="75">
        <f t="shared" si="31"/>
        <v>-0.14343315745446117</v>
      </c>
      <c r="AN89" s="75">
        <f t="shared" si="76"/>
        <v>163.43027013924996</v>
      </c>
      <c r="AO89" s="75">
        <f t="shared" si="77"/>
        <v>-0.05697789500287748</v>
      </c>
      <c r="AP89" s="75">
        <f t="shared" si="34"/>
        <v>-0.029477367448706215</v>
      </c>
      <c r="AQ89" s="75">
        <f t="shared" si="35"/>
        <v>106.67700695126803</v>
      </c>
      <c r="AR89" s="75">
        <f t="shared" si="43"/>
        <v>-15.406820330541791</v>
      </c>
      <c r="AS89" s="75">
        <f t="shared" si="36"/>
        <v>522.5146951157784</v>
      </c>
      <c r="AT89" s="76">
        <f t="shared" si="37"/>
        <v>125.60565223511014</v>
      </c>
      <c r="AU89" s="75">
        <f t="shared" si="44"/>
        <v>125.60565223511543</v>
      </c>
      <c r="AV89" s="75">
        <f t="shared" si="78"/>
        <v>-0.021373030250515512</v>
      </c>
      <c r="AW89" s="75">
        <f t="shared" si="45"/>
        <v>-1.660173628299575E-11</v>
      </c>
      <c r="AX89" s="55">
        <f t="shared" si="46"/>
        <v>1.2604064156165429</v>
      </c>
      <c r="AY89" s="75">
        <f t="shared" si="48"/>
        <v>1999.7349110206455</v>
      </c>
      <c r="AZ89" s="7">
        <f t="shared" si="79"/>
        <v>-0.4494639915810694</v>
      </c>
    </row>
    <row r="90" spans="1:52" ht="12.75">
      <c r="A90" s="50"/>
      <c r="B90" s="55">
        <f t="shared" si="47"/>
        <v>57.685000000000095</v>
      </c>
      <c r="C90" s="73">
        <f t="shared" si="49"/>
        <v>57.685000000000095</v>
      </c>
      <c r="D90" s="74">
        <f t="shared" si="50"/>
        <v>-0.011579328933990163</v>
      </c>
      <c r="E90" s="75">
        <f t="shared" si="51"/>
        <v>0</v>
      </c>
      <c r="F90" s="75">
        <v>0</v>
      </c>
      <c r="G90" s="75">
        <f t="shared" si="52"/>
        <v>0</v>
      </c>
      <c r="H90" s="74">
        <f t="shared" si="53"/>
        <v>0</v>
      </c>
      <c r="I90" s="74">
        <f t="shared" si="54"/>
        <v>3.1</v>
      </c>
      <c r="J90" s="75">
        <f t="shared" si="55"/>
        <v>57.685000000000095</v>
      </c>
      <c r="K90" s="75">
        <f t="shared" si="56"/>
        <v>-0.00016706703809883303</v>
      </c>
      <c r="L90" s="75">
        <f t="shared" si="57"/>
        <v>-8.626794367691895E-05</v>
      </c>
      <c r="M90" s="74">
        <f t="shared" si="58"/>
        <v>-0.011579328933990163</v>
      </c>
      <c r="N90" s="74">
        <f t="shared" si="59"/>
        <v>3.08842067106601</v>
      </c>
      <c r="O90" s="74">
        <f t="shared" si="60"/>
        <v>57.729550158154915</v>
      </c>
      <c r="P90" s="74">
        <f t="shared" si="61"/>
        <v>0.07011664426253299</v>
      </c>
      <c r="Q90" s="75">
        <f t="shared" si="13"/>
        <v>0.1403195564687429</v>
      </c>
      <c r="R90" s="75">
        <f t="shared" si="62"/>
        <v>163.4166656946785</v>
      </c>
      <c r="S90" s="75">
        <f t="shared" si="63"/>
        <v>0.055740131974838444</v>
      </c>
      <c r="T90" s="75">
        <f t="shared" si="15"/>
        <v>0.028839292519066</v>
      </c>
      <c r="U90" s="75">
        <f t="shared" si="16"/>
        <v>106.70947447366666</v>
      </c>
      <c r="V90" s="75">
        <f t="shared" si="41"/>
        <v>15.072479812658951</v>
      </c>
      <c r="W90" s="75">
        <f t="shared" si="17"/>
        <v>522.4920463317931</v>
      </c>
      <c r="X90" s="76">
        <f t="shared" si="18"/>
        <v>125.60186652895197</v>
      </c>
      <c r="Y90" s="73">
        <f t="shared" si="42"/>
        <v>-57.685000000000095</v>
      </c>
      <c r="Z90" s="74">
        <f t="shared" si="64"/>
        <v>-0.011579328933990163</v>
      </c>
      <c r="AA90" s="75">
        <f t="shared" si="65"/>
        <v>0</v>
      </c>
      <c r="AB90" s="75">
        <v>0</v>
      </c>
      <c r="AC90" s="75">
        <f t="shared" si="66"/>
        <v>0</v>
      </c>
      <c r="AD90" s="74">
        <f t="shared" si="67"/>
        <v>0</v>
      </c>
      <c r="AE90" s="74">
        <f t="shared" si="68"/>
        <v>3.1</v>
      </c>
      <c r="AF90" s="75">
        <f t="shared" si="69"/>
        <v>-57.685000000000095</v>
      </c>
      <c r="AG90" s="75">
        <f t="shared" si="70"/>
        <v>0.00016706703809883303</v>
      </c>
      <c r="AH90" s="75">
        <f t="shared" si="71"/>
        <v>8.626794367691895E-05</v>
      </c>
      <c r="AI90" s="74">
        <f t="shared" si="72"/>
        <v>-0.011579328933990163</v>
      </c>
      <c r="AJ90" s="74">
        <f t="shared" si="73"/>
        <v>3.08842067106601</v>
      </c>
      <c r="AK90" s="74">
        <f t="shared" si="74"/>
        <v>-57.729550158154915</v>
      </c>
      <c r="AL90" s="74">
        <f t="shared" si="75"/>
        <v>-0.07011664426253299</v>
      </c>
      <c r="AM90" s="75">
        <f t="shared" si="31"/>
        <v>-0.1403195564687429</v>
      </c>
      <c r="AN90" s="75">
        <f t="shared" si="76"/>
        <v>163.41666569467924</v>
      </c>
      <c r="AO90" s="75">
        <f t="shared" si="77"/>
        <v>-0.055740131974838195</v>
      </c>
      <c r="AP90" s="75">
        <f t="shared" si="34"/>
        <v>-0.0288392925190665</v>
      </c>
      <c r="AQ90" s="75">
        <f t="shared" si="35"/>
        <v>106.70947447366592</v>
      </c>
      <c r="AR90" s="75">
        <f t="shared" si="43"/>
        <v>-15.072479812658884</v>
      </c>
      <c r="AS90" s="75">
        <f t="shared" si="36"/>
        <v>522.4920463317816</v>
      </c>
      <c r="AT90" s="76">
        <f t="shared" si="37"/>
        <v>125.60186652894049</v>
      </c>
      <c r="AU90" s="75">
        <f t="shared" si="44"/>
        <v>125.60186652894623</v>
      </c>
      <c r="AV90" s="75">
        <f t="shared" si="78"/>
        <v>-0.025158736419712113</v>
      </c>
      <c r="AW90" s="75">
        <f t="shared" si="45"/>
        <v>-2.6343952049400124E-11</v>
      </c>
      <c r="AX90" s="55">
        <f t="shared" si="46"/>
        <v>1.451522753160989</v>
      </c>
      <c r="AY90" s="75">
        <f t="shared" si="48"/>
        <v>1999.6678759745669</v>
      </c>
      <c r="AZ90" s="7">
        <f t="shared" si="79"/>
        <v>-0.5164990376597416</v>
      </c>
    </row>
    <row r="91" spans="1:52" ht="12.75">
      <c r="A91" s="50"/>
      <c r="B91" s="55">
        <f t="shared" si="47"/>
        <v>56.40600000000009</v>
      </c>
      <c r="C91" s="73">
        <f t="shared" si="49"/>
        <v>56.40600000000009</v>
      </c>
      <c r="D91" s="74">
        <f t="shared" si="50"/>
        <v>-0.011358678360310237</v>
      </c>
      <c r="E91" s="75">
        <f t="shared" si="51"/>
        <v>0</v>
      </c>
      <c r="F91" s="75">
        <v>0</v>
      </c>
      <c r="G91" s="75">
        <f t="shared" si="52"/>
        <v>0</v>
      </c>
      <c r="H91" s="74">
        <f t="shared" si="53"/>
        <v>0</v>
      </c>
      <c r="I91" s="74">
        <f t="shared" si="54"/>
        <v>3.1</v>
      </c>
      <c r="J91" s="75">
        <f t="shared" si="55"/>
        <v>56.40600000000009</v>
      </c>
      <c r="K91" s="75">
        <f t="shared" si="56"/>
        <v>-0.00018357976773122203</v>
      </c>
      <c r="L91" s="75">
        <f t="shared" si="57"/>
        <v>-9.479457648495823E-05</v>
      </c>
      <c r="M91" s="74">
        <f t="shared" si="58"/>
        <v>-0.011358678360310237</v>
      </c>
      <c r="N91" s="74">
        <f t="shared" si="59"/>
        <v>3.08864132163969</v>
      </c>
      <c r="O91" s="74">
        <f t="shared" si="60"/>
        <v>56.454953469866425</v>
      </c>
      <c r="P91" s="74">
        <f t="shared" si="61"/>
        <v>0.06855565729451195</v>
      </c>
      <c r="Q91" s="75">
        <f t="shared" si="13"/>
        <v>0.13720610916550885</v>
      </c>
      <c r="R91" s="75">
        <f t="shared" si="62"/>
        <v>163.40337037014484</v>
      </c>
      <c r="S91" s="75">
        <f t="shared" si="63"/>
        <v>0.054502485939245046</v>
      </c>
      <c r="T91" s="75">
        <f t="shared" si="15"/>
        <v>0.028201137287018757</v>
      </c>
      <c r="U91" s="75">
        <f t="shared" si="16"/>
        <v>106.74121730310156</v>
      </c>
      <c r="V91" s="75">
        <f t="shared" si="41"/>
        <v>14.738147807752215</v>
      </c>
      <c r="W91" s="75">
        <f t="shared" si="17"/>
        <v>522.4697269219571</v>
      </c>
      <c r="X91" s="76">
        <f t="shared" si="18"/>
        <v>125.59799462401725</v>
      </c>
      <c r="Y91" s="73">
        <f t="shared" si="42"/>
        <v>-56.40600000000009</v>
      </c>
      <c r="Z91" s="74">
        <f t="shared" si="64"/>
        <v>-0.011358678360310237</v>
      </c>
      <c r="AA91" s="75">
        <f t="shared" si="65"/>
        <v>0</v>
      </c>
      <c r="AB91" s="75">
        <v>0</v>
      </c>
      <c r="AC91" s="75">
        <f t="shared" si="66"/>
        <v>0</v>
      </c>
      <c r="AD91" s="74">
        <f t="shared" si="67"/>
        <v>0</v>
      </c>
      <c r="AE91" s="74">
        <f t="shared" si="68"/>
        <v>3.1</v>
      </c>
      <c r="AF91" s="75">
        <f t="shared" si="69"/>
        <v>-56.40600000000009</v>
      </c>
      <c r="AG91" s="75">
        <f t="shared" si="70"/>
        <v>0.00018357976773122203</v>
      </c>
      <c r="AH91" s="75">
        <f t="shared" si="71"/>
        <v>9.479457648495828E-05</v>
      </c>
      <c r="AI91" s="74">
        <f t="shared" si="72"/>
        <v>-0.011358678360310237</v>
      </c>
      <c r="AJ91" s="74">
        <f t="shared" si="73"/>
        <v>3.08864132163969</v>
      </c>
      <c r="AK91" s="74">
        <f t="shared" si="74"/>
        <v>-56.454953469866425</v>
      </c>
      <c r="AL91" s="74">
        <f t="shared" si="75"/>
        <v>-0.06855565729451195</v>
      </c>
      <c r="AM91" s="75">
        <f t="shared" si="31"/>
        <v>-0.13720610916550885</v>
      </c>
      <c r="AN91" s="75">
        <f t="shared" si="76"/>
        <v>163.40337037014552</v>
      </c>
      <c r="AO91" s="75">
        <f t="shared" si="77"/>
        <v>-0.054502485939244824</v>
      </c>
      <c r="AP91" s="75">
        <f t="shared" si="34"/>
        <v>-0.0282011372870192</v>
      </c>
      <c r="AQ91" s="75">
        <f t="shared" si="35"/>
        <v>106.74121730310088</v>
      </c>
      <c r="AR91" s="75">
        <f t="shared" si="43"/>
        <v>-14.738147807752155</v>
      </c>
      <c r="AS91" s="75">
        <f t="shared" si="36"/>
        <v>522.4697269219467</v>
      </c>
      <c r="AT91" s="76">
        <f t="shared" si="37"/>
        <v>125.59799462400679</v>
      </c>
      <c r="AU91" s="75">
        <f t="shared" si="44"/>
        <v>125.59799462401203</v>
      </c>
      <c r="AV91" s="75">
        <f t="shared" si="78"/>
        <v>-0.029030641353912756</v>
      </c>
      <c r="AW91" s="75">
        <f t="shared" si="45"/>
        <v>-7.84506672376701E-12</v>
      </c>
      <c r="AX91" s="55">
        <f t="shared" si="46"/>
        <v>1.6378284183026892</v>
      </c>
      <c r="AY91" s="75">
        <f t="shared" si="48"/>
        <v>1999.6018360772837</v>
      </c>
      <c r="AZ91" s="7">
        <f t="shared" si="79"/>
        <v>-0.5825389349429315</v>
      </c>
    </row>
    <row r="92" spans="1:52" ht="12.75">
      <c r="A92" s="50"/>
      <c r="B92" s="55">
        <f t="shared" si="47"/>
        <v>55.12700000000009</v>
      </c>
      <c r="C92" s="73">
        <f t="shared" si="49"/>
        <v>55.12700000000009</v>
      </c>
      <c r="D92" s="74">
        <f t="shared" si="50"/>
        <v>-0.011117495995823623</v>
      </c>
      <c r="E92" s="75">
        <f t="shared" si="51"/>
        <v>0</v>
      </c>
      <c r="F92" s="75">
        <v>0</v>
      </c>
      <c r="G92" s="75">
        <f t="shared" si="52"/>
        <v>0</v>
      </c>
      <c r="H92" s="74">
        <f t="shared" si="53"/>
        <v>0</v>
      </c>
      <c r="I92" s="74">
        <f t="shared" si="54"/>
        <v>3.1</v>
      </c>
      <c r="J92" s="75">
        <f t="shared" si="55"/>
        <v>55.12700000000009</v>
      </c>
      <c r="K92" s="75">
        <f t="shared" si="56"/>
        <v>-0.0001987332294334683</v>
      </c>
      <c r="L92" s="75">
        <f t="shared" si="57"/>
        <v>-0.00010261932793500362</v>
      </c>
      <c r="M92" s="74">
        <f t="shared" si="58"/>
        <v>-0.011117495995823623</v>
      </c>
      <c r="N92" s="74">
        <f t="shared" si="59"/>
        <v>3.0888825040041765</v>
      </c>
      <c r="O92" s="74">
        <f t="shared" si="60"/>
        <v>55.17999432428315</v>
      </c>
      <c r="P92" s="74">
        <f t="shared" si="61"/>
        <v>0.06699509650675067</v>
      </c>
      <c r="Q92" s="75">
        <f t="shared" si="13"/>
        <v>0.13409281234143636</v>
      </c>
      <c r="R92" s="75">
        <f t="shared" si="62"/>
        <v>163.39038345387235</v>
      </c>
      <c r="S92" s="75">
        <f t="shared" si="63"/>
        <v>0.05326495478026484</v>
      </c>
      <c r="T92" s="75">
        <f t="shared" si="15"/>
        <v>0.027562902780906673</v>
      </c>
      <c r="U92" s="75">
        <f t="shared" si="16"/>
        <v>106.77223627091104</v>
      </c>
      <c r="V92" s="75">
        <f t="shared" si="41"/>
        <v>14.403824262796316</v>
      </c>
      <c r="W92" s="75">
        <f t="shared" si="17"/>
        <v>522.4477479288454</v>
      </c>
      <c r="X92" s="76">
        <f t="shared" si="18"/>
        <v>125.59404768244258</v>
      </c>
      <c r="Y92" s="73">
        <f t="shared" si="42"/>
        <v>-55.12700000000009</v>
      </c>
      <c r="Z92" s="74">
        <f t="shared" si="64"/>
        <v>-0.011117495995823623</v>
      </c>
      <c r="AA92" s="75">
        <f t="shared" si="65"/>
        <v>0</v>
      </c>
      <c r="AB92" s="75">
        <v>0</v>
      </c>
      <c r="AC92" s="75">
        <f t="shared" si="66"/>
        <v>0</v>
      </c>
      <c r="AD92" s="74">
        <f t="shared" si="67"/>
        <v>0</v>
      </c>
      <c r="AE92" s="74">
        <f t="shared" si="68"/>
        <v>3.1</v>
      </c>
      <c r="AF92" s="75">
        <f t="shared" si="69"/>
        <v>-55.12700000000009</v>
      </c>
      <c r="AG92" s="75">
        <f t="shared" si="70"/>
        <v>0.0001987332294334683</v>
      </c>
      <c r="AH92" s="75">
        <f t="shared" si="71"/>
        <v>0.00010261932793500362</v>
      </c>
      <c r="AI92" s="74">
        <f t="shared" si="72"/>
        <v>-0.011117495995823623</v>
      </c>
      <c r="AJ92" s="74">
        <f t="shared" si="73"/>
        <v>3.0888825040041765</v>
      </c>
      <c r="AK92" s="74">
        <f t="shared" si="74"/>
        <v>-55.17999432428315</v>
      </c>
      <c r="AL92" s="74">
        <f t="shared" si="75"/>
        <v>-0.06699509650675067</v>
      </c>
      <c r="AM92" s="75">
        <f t="shared" si="31"/>
        <v>-0.13409281234143636</v>
      </c>
      <c r="AN92" s="75">
        <f t="shared" si="76"/>
        <v>163.39038345387314</v>
      </c>
      <c r="AO92" s="75">
        <f t="shared" si="77"/>
        <v>-0.05326495478026459</v>
      </c>
      <c r="AP92" s="75">
        <f t="shared" si="34"/>
        <v>-0.027562902780907172</v>
      </c>
      <c r="AQ92" s="75">
        <f t="shared" si="35"/>
        <v>106.7722362709103</v>
      </c>
      <c r="AR92" s="75">
        <f t="shared" si="43"/>
        <v>-14.403824262796249</v>
      </c>
      <c r="AS92" s="75">
        <f t="shared" si="36"/>
        <v>522.4477479288335</v>
      </c>
      <c r="AT92" s="76">
        <f t="shared" si="37"/>
        <v>125.59404768243064</v>
      </c>
      <c r="AU92" s="75">
        <f t="shared" si="44"/>
        <v>125.59404768243661</v>
      </c>
      <c r="AV92" s="75">
        <f t="shared" si="78"/>
        <v>-0.03297758292933395</v>
      </c>
      <c r="AW92" s="75">
        <f t="shared" si="45"/>
        <v>-2.5278796042651738E-11</v>
      </c>
      <c r="AX92" s="55">
        <f t="shared" si="46"/>
        <v>1.8183763295333992</v>
      </c>
      <c r="AY92" s="75">
        <f t="shared" si="48"/>
        <v>1999.5368226244875</v>
      </c>
      <c r="AZ92" s="7">
        <f t="shared" si="79"/>
        <v>-0.647552387739097</v>
      </c>
    </row>
    <row r="93" spans="1:52" ht="12.75">
      <c r="A93" s="50"/>
      <c r="B93" s="55">
        <f t="shared" si="47"/>
        <v>53.848000000000084</v>
      </c>
      <c r="C93" s="73">
        <f t="shared" si="49"/>
        <v>53.848000000000084</v>
      </c>
      <c r="D93" s="74">
        <f t="shared" si="50"/>
        <v>-0.010857517664342509</v>
      </c>
      <c r="E93" s="75">
        <f t="shared" si="51"/>
        <v>0</v>
      </c>
      <c r="F93" s="75">
        <v>0</v>
      </c>
      <c r="G93" s="75">
        <f t="shared" si="52"/>
        <v>0</v>
      </c>
      <c r="H93" s="74">
        <f t="shared" si="53"/>
        <v>0</v>
      </c>
      <c r="I93" s="74">
        <f t="shared" si="54"/>
        <v>3.1</v>
      </c>
      <c r="J93" s="75">
        <f t="shared" si="55"/>
        <v>53.848000000000084</v>
      </c>
      <c r="K93" s="75">
        <f t="shared" si="56"/>
        <v>-0.00021255818190000705</v>
      </c>
      <c r="L93" s="75">
        <f t="shared" si="57"/>
        <v>-0.00010975808079364922</v>
      </c>
      <c r="M93" s="74">
        <f t="shared" si="58"/>
        <v>-0.010857517664342509</v>
      </c>
      <c r="N93" s="74">
        <f t="shared" si="59"/>
        <v>3.0891424823356575</v>
      </c>
      <c r="O93" s="74">
        <f t="shared" si="60"/>
        <v>53.90468092331604</v>
      </c>
      <c r="P93" s="74">
        <f t="shared" si="61"/>
        <v>0.0654349523490111</v>
      </c>
      <c r="Q93" s="75">
        <f t="shared" si="13"/>
        <v>0.13097966277881584</v>
      </c>
      <c r="R93" s="75">
        <f t="shared" si="62"/>
        <v>163.3777042493743</v>
      </c>
      <c r="S93" s="75">
        <f t="shared" si="63"/>
        <v>0.052027536350052236</v>
      </c>
      <c r="T93" s="75">
        <f t="shared" si="15"/>
        <v>0.02692459007871137</v>
      </c>
      <c r="U93" s="75">
        <f t="shared" si="16"/>
        <v>106.80253219140309</v>
      </c>
      <c r="V93" s="75">
        <f t="shared" si="41"/>
        <v>14.069509115711087</v>
      </c>
      <c r="W93" s="75">
        <f t="shared" si="17"/>
        <v>522.4261201576348</v>
      </c>
      <c r="X93" s="76">
        <f t="shared" si="18"/>
        <v>125.59003662722603</v>
      </c>
      <c r="Y93" s="73">
        <f t="shared" si="42"/>
        <v>-53.848000000000084</v>
      </c>
      <c r="Z93" s="74">
        <f t="shared" si="64"/>
        <v>-0.010857517664342509</v>
      </c>
      <c r="AA93" s="75">
        <f t="shared" si="65"/>
        <v>0</v>
      </c>
      <c r="AB93" s="75">
        <v>0</v>
      </c>
      <c r="AC93" s="75">
        <f t="shared" si="66"/>
        <v>0</v>
      </c>
      <c r="AD93" s="74">
        <f t="shared" si="67"/>
        <v>0</v>
      </c>
      <c r="AE93" s="74">
        <f t="shared" si="68"/>
        <v>3.1</v>
      </c>
      <c r="AF93" s="75">
        <f t="shared" si="69"/>
        <v>-53.848000000000084</v>
      </c>
      <c r="AG93" s="75">
        <f t="shared" si="70"/>
        <v>0.00021255818190000705</v>
      </c>
      <c r="AH93" s="75">
        <f t="shared" si="71"/>
        <v>0.00010975808079364922</v>
      </c>
      <c r="AI93" s="74">
        <f t="shared" si="72"/>
        <v>-0.010857517664342509</v>
      </c>
      <c r="AJ93" s="74">
        <f t="shared" si="73"/>
        <v>3.0891424823356575</v>
      </c>
      <c r="AK93" s="74">
        <f t="shared" si="74"/>
        <v>-53.90468092331604</v>
      </c>
      <c r="AL93" s="74">
        <f t="shared" si="75"/>
        <v>-0.0654349523490111</v>
      </c>
      <c r="AM93" s="75">
        <f t="shared" si="31"/>
        <v>-0.13097966277881584</v>
      </c>
      <c r="AN93" s="75">
        <f t="shared" si="76"/>
        <v>163.37770424937497</v>
      </c>
      <c r="AO93" s="75">
        <f t="shared" si="77"/>
        <v>-0.05202753635005203</v>
      </c>
      <c r="AP93" s="75">
        <f t="shared" si="34"/>
        <v>-0.026924590078711785</v>
      </c>
      <c r="AQ93" s="75">
        <f t="shared" si="35"/>
        <v>106.8025321914024</v>
      </c>
      <c r="AR93" s="75">
        <f t="shared" si="43"/>
        <v>-14.06950911571103</v>
      </c>
      <c r="AS93" s="75">
        <f t="shared" si="36"/>
        <v>522.4261201576246</v>
      </c>
      <c r="AT93" s="76">
        <f t="shared" si="37"/>
        <v>125.5900366272158</v>
      </c>
      <c r="AU93" s="75">
        <f t="shared" si="44"/>
        <v>125.59003662722091</v>
      </c>
      <c r="AV93" s="75">
        <f t="shared" si="78"/>
        <v>-0.03698863814503284</v>
      </c>
      <c r="AW93" s="75">
        <f t="shared" si="45"/>
        <v>1.4966756033167236E-12</v>
      </c>
      <c r="AX93" s="55">
        <f t="shared" si="46"/>
        <v>1.992289288300728</v>
      </c>
      <c r="AY93" s="75">
        <f t="shared" si="48"/>
        <v>1999.4728662447976</v>
      </c>
      <c r="AZ93" s="7">
        <f t="shared" si="79"/>
        <v>-0.7115087674289953</v>
      </c>
    </row>
    <row r="94" spans="1:52" ht="12.75">
      <c r="A94" s="50"/>
      <c r="B94" s="55">
        <f t="shared" si="47"/>
        <v>52.56900000000008</v>
      </c>
      <c r="C94" s="73">
        <f t="shared" si="49"/>
        <v>52.56900000000008</v>
      </c>
      <c r="D94" s="74">
        <f t="shared" si="50"/>
        <v>-0.010580439085429494</v>
      </c>
      <c r="E94" s="75">
        <f t="shared" si="51"/>
        <v>0</v>
      </c>
      <c r="F94" s="75">
        <v>0</v>
      </c>
      <c r="G94" s="75">
        <f t="shared" si="52"/>
        <v>0</v>
      </c>
      <c r="H94" s="74">
        <f t="shared" si="53"/>
        <v>0</v>
      </c>
      <c r="I94" s="74">
        <f t="shared" si="54"/>
        <v>3.1</v>
      </c>
      <c r="J94" s="75">
        <f t="shared" si="55"/>
        <v>52.56900000000008</v>
      </c>
      <c r="K94" s="75">
        <f t="shared" si="56"/>
        <v>-0.00022508538784718132</v>
      </c>
      <c r="L94" s="75">
        <f t="shared" si="57"/>
        <v>-0.00011622671990372434</v>
      </c>
      <c r="M94" s="74">
        <f t="shared" si="58"/>
        <v>-0.010580439085429494</v>
      </c>
      <c r="N94" s="74">
        <f t="shared" si="59"/>
        <v>3.0894195609145707</v>
      </c>
      <c r="O94" s="74">
        <f t="shared" si="60"/>
        <v>52.62902146983943</v>
      </c>
      <c r="P94" s="74">
        <f t="shared" si="61"/>
        <v>0.06387521526302421</v>
      </c>
      <c r="Q94" s="75">
        <f t="shared" si="13"/>
        <v>0.12786665724595214</v>
      </c>
      <c r="R94" s="75">
        <f t="shared" si="62"/>
        <v>163.36533207550775</v>
      </c>
      <c r="S94" s="75">
        <f t="shared" si="63"/>
        <v>0.05079022846945486</v>
      </c>
      <c r="T94" s="75">
        <f t="shared" si="15"/>
        <v>0.02628620030704243</v>
      </c>
      <c r="U94" s="75">
        <f t="shared" si="16"/>
        <v>106.8321058617376</v>
      </c>
      <c r="V94" s="75">
        <f t="shared" si="41"/>
        <v>13.735202295557631</v>
      </c>
      <c r="W94" s="75">
        <f t="shared" si="17"/>
        <v>522.4048541752378</v>
      </c>
      <c r="X94" s="76">
        <f t="shared" si="18"/>
        <v>125.5859721412969</v>
      </c>
      <c r="Y94" s="73">
        <f t="shared" si="42"/>
        <v>-52.56900000000008</v>
      </c>
      <c r="Z94" s="74">
        <f t="shared" si="64"/>
        <v>-0.010580439085429494</v>
      </c>
      <c r="AA94" s="75">
        <f t="shared" si="65"/>
        <v>0</v>
      </c>
      <c r="AB94" s="75">
        <v>0</v>
      </c>
      <c r="AC94" s="75">
        <f t="shared" si="66"/>
        <v>0</v>
      </c>
      <c r="AD94" s="74">
        <f t="shared" si="67"/>
        <v>0</v>
      </c>
      <c r="AE94" s="74">
        <f t="shared" si="68"/>
        <v>3.1</v>
      </c>
      <c r="AF94" s="75">
        <f t="shared" si="69"/>
        <v>-52.56900000000008</v>
      </c>
      <c r="AG94" s="75">
        <f t="shared" si="70"/>
        <v>0.00022508538784718132</v>
      </c>
      <c r="AH94" s="75">
        <f t="shared" si="71"/>
        <v>0.0001162267199037244</v>
      </c>
      <c r="AI94" s="74">
        <f t="shared" si="72"/>
        <v>-0.010580439085429494</v>
      </c>
      <c r="AJ94" s="74">
        <f t="shared" si="73"/>
        <v>3.0894195609145707</v>
      </c>
      <c r="AK94" s="74">
        <f t="shared" si="74"/>
        <v>-52.62902146983943</v>
      </c>
      <c r="AL94" s="74">
        <f t="shared" si="75"/>
        <v>-0.06387521526302421</v>
      </c>
      <c r="AM94" s="75">
        <f t="shared" si="31"/>
        <v>-0.12786665724595214</v>
      </c>
      <c r="AN94" s="75">
        <f t="shared" si="76"/>
        <v>163.3653320755086</v>
      </c>
      <c r="AO94" s="75">
        <f t="shared" si="77"/>
        <v>-0.05079022846945459</v>
      </c>
      <c r="AP94" s="75">
        <f t="shared" si="34"/>
        <v>-0.026286200307042956</v>
      </c>
      <c r="AQ94" s="75">
        <f t="shared" si="35"/>
        <v>106.83210586173675</v>
      </c>
      <c r="AR94" s="75">
        <f t="shared" si="43"/>
        <v>-13.735202295557558</v>
      </c>
      <c r="AS94" s="75">
        <f t="shared" si="36"/>
        <v>522.4048541752245</v>
      </c>
      <c r="AT94" s="76">
        <f t="shared" si="37"/>
        <v>125.5859721412836</v>
      </c>
      <c r="AU94" s="75">
        <f t="shared" si="44"/>
        <v>125.58597214129027</v>
      </c>
      <c r="AV94" s="75">
        <f t="shared" si="78"/>
        <v>-0.041053124075673963</v>
      </c>
      <c r="AW94" s="75">
        <f t="shared" si="45"/>
        <v>-3.521405967498712E-11</v>
      </c>
      <c r="AX94" s="55">
        <f t="shared" si="46"/>
        <v>2.1587585166460452</v>
      </c>
      <c r="AY94" s="75">
        <f t="shared" si="48"/>
        <v>1999.4099968968028</v>
      </c>
      <c r="AZ94" s="7">
        <f t="shared" si="79"/>
        <v>-0.774378115423815</v>
      </c>
    </row>
    <row r="95" spans="1:52" ht="12.75">
      <c r="A95" s="50"/>
      <c r="B95" s="55">
        <f t="shared" si="47"/>
        <v>51.29000000000008</v>
      </c>
      <c r="C95" s="73">
        <f t="shared" si="49"/>
        <v>51.29000000000008</v>
      </c>
      <c r="D95" s="74">
        <f t="shared" si="50"/>
        <v>-0.010287915896061095</v>
      </c>
      <c r="E95" s="75">
        <f t="shared" si="51"/>
        <v>0</v>
      </c>
      <c r="F95" s="75">
        <v>0</v>
      </c>
      <c r="G95" s="75">
        <f t="shared" si="52"/>
        <v>0</v>
      </c>
      <c r="H95" s="74">
        <f t="shared" si="53"/>
        <v>0</v>
      </c>
      <c r="I95" s="74">
        <f t="shared" si="54"/>
        <v>3.1</v>
      </c>
      <c r="J95" s="75">
        <f t="shared" si="55"/>
        <v>51.29000000000008</v>
      </c>
      <c r="K95" s="75">
        <f t="shared" si="56"/>
        <v>-0.00023634561395218315</v>
      </c>
      <c r="L95" s="75">
        <f t="shared" si="57"/>
        <v>-0.00012204113215342393</v>
      </c>
      <c r="M95" s="74">
        <f t="shared" si="58"/>
        <v>-0.010287915896061095</v>
      </c>
      <c r="N95" s="74">
        <f t="shared" si="59"/>
        <v>3.089712084103939</v>
      </c>
      <c r="O95" s="74">
        <f t="shared" si="60"/>
        <v>51.353024167690904</v>
      </c>
      <c r="P95" s="74">
        <f t="shared" si="61"/>
        <v>0.062315875682703185</v>
      </c>
      <c r="Q95" s="75">
        <f t="shared" si="13"/>
        <v>0.1247537924975598</v>
      </c>
      <c r="R95" s="75">
        <f t="shared" si="62"/>
        <v>163.35326626651363</v>
      </c>
      <c r="S95" s="75">
        <f t="shared" si="63"/>
        <v>0.04955302892872478</v>
      </c>
      <c r="T95" s="75">
        <f t="shared" si="15"/>
        <v>0.025647734640110248</v>
      </c>
      <c r="U95" s="75">
        <f t="shared" si="16"/>
        <v>106.86095806182442</v>
      </c>
      <c r="V95" s="75">
        <f t="shared" si="41"/>
        <v>13.400903722736018</v>
      </c>
      <c r="W95" s="75">
        <f t="shared" si="17"/>
        <v>522.3839603096416</v>
      </c>
      <c r="X95" s="76">
        <f t="shared" si="18"/>
        <v>125.58186466679331</v>
      </c>
      <c r="Y95" s="73">
        <f t="shared" si="42"/>
        <v>-51.29000000000008</v>
      </c>
      <c r="Z95" s="74">
        <f t="shared" si="64"/>
        <v>-0.010287915896061095</v>
      </c>
      <c r="AA95" s="75">
        <f t="shared" si="65"/>
        <v>0</v>
      </c>
      <c r="AB95" s="75">
        <v>0</v>
      </c>
      <c r="AC95" s="75">
        <f t="shared" si="66"/>
        <v>0</v>
      </c>
      <c r="AD95" s="74">
        <f t="shared" si="67"/>
        <v>0</v>
      </c>
      <c r="AE95" s="74">
        <f t="shared" si="68"/>
        <v>3.1</v>
      </c>
      <c r="AF95" s="75">
        <f t="shared" si="69"/>
        <v>-51.29000000000008</v>
      </c>
      <c r="AG95" s="75">
        <f t="shared" si="70"/>
        <v>0.00023634561395218315</v>
      </c>
      <c r="AH95" s="75">
        <f t="shared" si="71"/>
        <v>0.00012204113215342393</v>
      </c>
      <c r="AI95" s="74">
        <f t="shared" si="72"/>
        <v>-0.010287915896061095</v>
      </c>
      <c r="AJ95" s="74">
        <f t="shared" si="73"/>
        <v>3.089712084103939</v>
      </c>
      <c r="AK95" s="74">
        <f t="shared" si="74"/>
        <v>-51.353024167690904</v>
      </c>
      <c r="AL95" s="74">
        <f t="shared" si="75"/>
        <v>-0.062315875682703185</v>
      </c>
      <c r="AM95" s="75">
        <f t="shared" si="31"/>
        <v>-0.1247537924975598</v>
      </c>
      <c r="AN95" s="75">
        <f t="shared" si="76"/>
        <v>163.35326626651442</v>
      </c>
      <c r="AO95" s="75">
        <f t="shared" si="77"/>
        <v>-0.049553028928724555</v>
      </c>
      <c r="AP95" s="75">
        <f t="shared" si="34"/>
        <v>-0.025647734640110692</v>
      </c>
      <c r="AQ95" s="75">
        <f t="shared" si="35"/>
        <v>106.86095806182362</v>
      </c>
      <c r="AR95" s="75">
        <f t="shared" si="43"/>
        <v>-13.400903722735961</v>
      </c>
      <c r="AS95" s="75">
        <f t="shared" si="36"/>
        <v>522.3839603096303</v>
      </c>
      <c r="AT95" s="76">
        <f t="shared" si="37"/>
        <v>125.58186466678205</v>
      </c>
      <c r="AU95" s="75">
        <f t="shared" si="44"/>
        <v>125.58186466678768</v>
      </c>
      <c r="AV95" s="75">
        <f t="shared" si="78"/>
        <v>-0.04516059857826349</v>
      </c>
      <c r="AW95" s="75">
        <f t="shared" si="45"/>
        <v>-5.090555425344044E-12</v>
      </c>
      <c r="AX95" s="55">
        <f t="shared" si="46"/>
        <v>2.3170421743030434</v>
      </c>
      <c r="AY95" s="75">
        <f t="shared" si="48"/>
        <v>1999.3482438668743</v>
      </c>
      <c r="AZ95" s="7">
        <f t="shared" si="79"/>
        <v>-0.8361311453522831</v>
      </c>
    </row>
    <row r="96" spans="1:52" ht="12.75">
      <c r="A96" s="50"/>
      <c r="B96" s="55">
        <f t="shared" si="47"/>
        <v>50.011000000000074</v>
      </c>
      <c r="C96" s="73">
        <f t="shared" si="49"/>
        <v>50.011000000000074</v>
      </c>
      <c r="D96" s="74">
        <f t="shared" si="50"/>
        <v>-0.009981563664761828</v>
      </c>
      <c r="E96" s="75">
        <f t="shared" si="51"/>
        <v>0</v>
      </c>
      <c r="F96" s="75">
        <v>0</v>
      </c>
      <c r="G96" s="75">
        <f t="shared" si="52"/>
        <v>0</v>
      </c>
      <c r="H96" s="74">
        <f t="shared" si="53"/>
        <v>0</v>
      </c>
      <c r="I96" s="74">
        <f t="shared" si="54"/>
        <v>3.1</v>
      </c>
      <c r="J96" s="75">
        <f t="shared" si="55"/>
        <v>50.011000000000074</v>
      </c>
      <c r="K96" s="75">
        <f t="shared" si="56"/>
        <v>-0.00024636963078980556</v>
      </c>
      <c r="L96" s="75">
        <f t="shared" si="57"/>
        <v>-0.0001272172064441858</v>
      </c>
      <c r="M96" s="74">
        <f t="shared" si="58"/>
        <v>-0.009981563664761828</v>
      </c>
      <c r="N96" s="74">
        <f t="shared" si="59"/>
        <v>3.0900184363352383</v>
      </c>
      <c r="O96" s="74">
        <f t="shared" si="60"/>
        <v>50.07669722166963</v>
      </c>
      <c r="P96" s="74">
        <f t="shared" si="61"/>
        <v>0.06075692403435485</v>
      </c>
      <c r="Q96" s="75">
        <f t="shared" si="13"/>
        <v>0.12164106527515388</v>
      </c>
      <c r="R96" s="75">
        <f t="shared" si="62"/>
        <v>163.34150617206728</v>
      </c>
      <c r="S96" s="75">
        <f t="shared" si="63"/>
        <v>0.04831593548822759</v>
      </c>
      <c r="T96" s="75">
        <f t="shared" si="15"/>
        <v>0.025009194298698703</v>
      </c>
      <c r="U96" s="75">
        <f t="shared" si="16"/>
        <v>106.88908955421186</v>
      </c>
      <c r="V96" s="75">
        <f t="shared" si="41"/>
        <v>13.066613309182717</v>
      </c>
      <c r="W96" s="75">
        <f t="shared" si="17"/>
        <v>522.3634486490934</v>
      </c>
      <c r="X96" s="76">
        <f t="shared" si="18"/>
        <v>125.57772440418626</v>
      </c>
      <c r="Y96" s="73">
        <f t="shared" si="42"/>
        <v>-50.011000000000074</v>
      </c>
      <c r="Z96" s="74">
        <f t="shared" si="64"/>
        <v>-0.009981563664761828</v>
      </c>
      <c r="AA96" s="75">
        <f t="shared" si="65"/>
        <v>0</v>
      </c>
      <c r="AB96" s="75">
        <v>0</v>
      </c>
      <c r="AC96" s="75">
        <f t="shared" si="66"/>
        <v>0</v>
      </c>
      <c r="AD96" s="74">
        <f t="shared" si="67"/>
        <v>0</v>
      </c>
      <c r="AE96" s="74">
        <f t="shared" si="68"/>
        <v>3.1</v>
      </c>
      <c r="AF96" s="75">
        <f t="shared" si="69"/>
        <v>-50.011000000000074</v>
      </c>
      <c r="AG96" s="75">
        <f t="shared" si="70"/>
        <v>0.00024636963078980556</v>
      </c>
      <c r="AH96" s="75">
        <f t="shared" si="71"/>
        <v>0.0001272172064441858</v>
      </c>
      <c r="AI96" s="74">
        <f t="shared" si="72"/>
        <v>-0.009981563664761828</v>
      </c>
      <c r="AJ96" s="74">
        <f t="shared" si="73"/>
        <v>3.0900184363352383</v>
      </c>
      <c r="AK96" s="74">
        <f t="shared" si="74"/>
        <v>-50.07669722166963</v>
      </c>
      <c r="AL96" s="74">
        <f t="shared" si="75"/>
        <v>-0.06075692403435485</v>
      </c>
      <c r="AM96" s="75">
        <f t="shared" si="31"/>
        <v>-0.12164106527515388</v>
      </c>
      <c r="AN96" s="75">
        <f t="shared" si="76"/>
        <v>163.34150617206814</v>
      </c>
      <c r="AO96" s="75">
        <f t="shared" si="77"/>
        <v>-0.04831593548822735</v>
      </c>
      <c r="AP96" s="75">
        <f t="shared" si="34"/>
        <v>-0.025009194298699175</v>
      </c>
      <c r="AQ96" s="75">
        <f t="shared" si="35"/>
        <v>106.88908955421107</v>
      </c>
      <c r="AR96" s="75">
        <f t="shared" si="43"/>
        <v>-13.066613309182653</v>
      </c>
      <c r="AS96" s="75">
        <f t="shared" si="36"/>
        <v>522.363448649081</v>
      </c>
      <c r="AT96" s="76">
        <f t="shared" si="37"/>
        <v>125.57772440417398</v>
      </c>
      <c r="AU96" s="75">
        <f t="shared" si="44"/>
        <v>125.57772440418012</v>
      </c>
      <c r="AV96" s="75">
        <f t="shared" si="78"/>
        <v>-0.049300861185827216</v>
      </c>
      <c r="AW96" s="75">
        <f t="shared" si="45"/>
        <v>-1.429200536167101E-11</v>
      </c>
      <c r="AX96" s="55">
        <f t="shared" si="46"/>
        <v>2.466463879089882</v>
      </c>
      <c r="AY96" s="75">
        <f t="shared" si="48"/>
        <v>1999.2876357663931</v>
      </c>
      <c r="AZ96" s="7">
        <f t="shared" si="79"/>
        <v>-0.8967392458334871</v>
      </c>
    </row>
    <row r="97" spans="1:52" ht="12.75">
      <c r="A97" s="50"/>
      <c r="B97" s="55">
        <f t="shared" si="47"/>
        <v>48.73200000000007</v>
      </c>
      <c r="C97" s="73">
        <f t="shared" si="49"/>
        <v>48.73200000000007</v>
      </c>
      <c r="D97" s="74">
        <f t="shared" si="50"/>
        <v>-0.00966295791406635</v>
      </c>
      <c r="E97" s="75">
        <f t="shared" si="51"/>
        <v>0</v>
      </c>
      <c r="F97" s="75">
        <v>0</v>
      </c>
      <c r="G97" s="75">
        <f t="shared" si="52"/>
        <v>0</v>
      </c>
      <c r="H97" s="74">
        <f t="shared" si="53"/>
        <v>0</v>
      </c>
      <c r="I97" s="74">
        <f t="shared" si="54"/>
        <v>3.1</v>
      </c>
      <c r="J97" s="75">
        <f t="shared" si="55"/>
        <v>48.73200000000007</v>
      </c>
      <c r="K97" s="75">
        <f t="shared" si="56"/>
        <v>-0.00025518821276706953</v>
      </c>
      <c r="L97" s="75">
        <f t="shared" si="57"/>
        <v>-0.0001317708336573592</v>
      </c>
      <c r="M97" s="74">
        <f t="shared" si="58"/>
        <v>-0.00966295791406635</v>
      </c>
      <c r="N97" s="74">
        <f t="shared" si="59"/>
        <v>3.0903370420859337</v>
      </c>
      <c r="O97" s="74">
        <f t="shared" si="60"/>
        <v>48.8000488375331</v>
      </c>
      <c r="P97" s="74">
        <f t="shared" si="61"/>
        <v>0.059198350736889144</v>
      </c>
      <c r="Q97" s="75">
        <f t="shared" si="13"/>
        <v>0.11852847230743564</v>
      </c>
      <c r="R97" s="75">
        <f t="shared" si="62"/>
        <v>163.3300511573218</v>
      </c>
      <c r="S97" s="75">
        <f t="shared" si="63"/>
        <v>0.04707894587915491</v>
      </c>
      <c r="T97" s="75">
        <f t="shared" si="15"/>
        <v>0.024370580549125817</v>
      </c>
      <c r="U97" s="75">
        <f t="shared" si="16"/>
        <v>106.91650108398414</v>
      </c>
      <c r="V97" s="75">
        <f t="shared" si="41"/>
        <v>12.732330958569156</v>
      </c>
      <c r="W97" s="75">
        <f t="shared" si="17"/>
        <v>522.3433290414154</v>
      </c>
      <c r="X97" s="76">
        <f t="shared" si="18"/>
        <v>125.57356131153506</v>
      </c>
      <c r="Y97" s="73">
        <f t="shared" si="42"/>
        <v>-48.73200000000007</v>
      </c>
      <c r="Z97" s="74">
        <f t="shared" si="64"/>
        <v>-0.00966295791406635</v>
      </c>
      <c r="AA97" s="75">
        <f t="shared" si="65"/>
        <v>0</v>
      </c>
      <c r="AB97" s="75">
        <v>0</v>
      </c>
      <c r="AC97" s="75">
        <f t="shared" si="66"/>
        <v>0</v>
      </c>
      <c r="AD97" s="74">
        <f t="shared" si="67"/>
        <v>0</v>
      </c>
      <c r="AE97" s="74">
        <f t="shared" si="68"/>
        <v>3.1</v>
      </c>
      <c r="AF97" s="75">
        <f t="shared" si="69"/>
        <v>-48.73200000000007</v>
      </c>
      <c r="AG97" s="75">
        <f t="shared" si="70"/>
        <v>0.00025518821276706953</v>
      </c>
      <c r="AH97" s="75">
        <f t="shared" si="71"/>
        <v>0.0001317708336573592</v>
      </c>
      <c r="AI97" s="74">
        <f t="shared" si="72"/>
        <v>-0.00966295791406635</v>
      </c>
      <c r="AJ97" s="74">
        <f t="shared" si="73"/>
        <v>3.0903370420859337</v>
      </c>
      <c r="AK97" s="74">
        <f t="shared" si="74"/>
        <v>-48.8000488375331</v>
      </c>
      <c r="AL97" s="74">
        <f t="shared" si="75"/>
        <v>-0.059198350736889144</v>
      </c>
      <c r="AM97" s="75">
        <f t="shared" si="31"/>
        <v>-0.11852847230743564</v>
      </c>
      <c r="AN97" s="75">
        <f t="shared" si="76"/>
        <v>163.3300511573226</v>
      </c>
      <c r="AO97" s="75">
        <f t="shared" si="77"/>
        <v>-0.04707894587915472</v>
      </c>
      <c r="AP97" s="75">
        <f t="shared" si="34"/>
        <v>-0.024370580549126206</v>
      </c>
      <c r="AQ97" s="75">
        <f t="shared" si="35"/>
        <v>106.91650108398335</v>
      </c>
      <c r="AR97" s="75">
        <f t="shared" si="43"/>
        <v>-12.732330958569104</v>
      </c>
      <c r="AS97" s="75">
        <f t="shared" si="36"/>
        <v>522.3433290414049</v>
      </c>
      <c r="AT97" s="76">
        <f t="shared" si="37"/>
        <v>125.5735613115246</v>
      </c>
      <c r="AU97" s="75">
        <f t="shared" si="44"/>
        <v>125.57356131152983</v>
      </c>
      <c r="AV97" s="75">
        <f t="shared" si="78"/>
        <v>-0.0534639538361148</v>
      </c>
      <c r="AW97" s="75">
        <f t="shared" si="45"/>
        <v>1.1800195475483608E-11</v>
      </c>
      <c r="AX97" s="55">
        <f t="shared" si="46"/>
        <v>2.6064112117381297</v>
      </c>
      <c r="AY97" s="75">
        <f t="shared" si="48"/>
        <v>1999.2282005294867</v>
      </c>
      <c r="AZ97" s="7">
        <f t="shared" si="79"/>
        <v>-0.9561744827399252</v>
      </c>
    </row>
    <row r="98" spans="1:52" ht="12.75">
      <c r="A98" s="50"/>
      <c r="B98" s="55">
        <f t="shared" si="47"/>
        <v>47.45300000000007</v>
      </c>
      <c r="C98" s="73">
        <f t="shared" si="49"/>
        <v>47.45300000000007</v>
      </c>
      <c r="D98" s="74">
        <f t="shared" si="50"/>
        <v>-0.009333634135862856</v>
      </c>
      <c r="E98" s="75">
        <f t="shared" si="51"/>
        <v>0</v>
      </c>
      <c r="F98" s="75">
        <v>0</v>
      </c>
      <c r="G98" s="75">
        <f t="shared" si="52"/>
        <v>0</v>
      </c>
      <c r="H98" s="74">
        <f t="shared" si="53"/>
        <v>0</v>
      </c>
      <c r="I98" s="74">
        <f t="shared" si="54"/>
        <v>3.1</v>
      </c>
      <c r="J98" s="75">
        <f t="shared" si="55"/>
        <v>47.45300000000007</v>
      </c>
      <c r="K98" s="75">
        <f t="shared" si="56"/>
        <v>-0.00026283213805571547</v>
      </c>
      <c r="L98" s="75">
        <f t="shared" si="57"/>
        <v>-0.00013571790661967207</v>
      </c>
      <c r="M98" s="74">
        <f t="shared" si="58"/>
        <v>-0.009333634135862856</v>
      </c>
      <c r="N98" s="74">
        <f t="shared" si="59"/>
        <v>3.0906663658641373</v>
      </c>
      <c r="O98" s="74">
        <f t="shared" si="60"/>
        <v>47.52308722199234</v>
      </c>
      <c r="P98" s="74">
        <f t="shared" si="61"/>
        <v>0.05764014620202692</v>
      </c>
      <c r="Q98" s="75">
        <f t="shared" si="13"/>
        <v>0.11541601031067351</v>
      </c>
      <c r="R98" s="75">
        <f t="shared" si="62"/>
        <v>163.31890060294722</v>
      </c>
      <c r="S98" s="75">
        <f t="shared" si="63"/>
        <v>0.045842057804238764</v>
      </c>
      <c r="T98" s="75">
        <f t="shared" si="15"/>
        <v>0.023731894702195985</v>
      </c>
      <c r="U98" s="75">
        <f t="shared" si="16"/>
        <v>106.94319337866403</v>
      </c>
      <c r="V98" s="75">
        <f t="shared" si="41"/>
        <v>12.398056566501078</v>
      </c>
      <c r="W98" s="75">
        <f t="shared" si="17"/>
        <v>522.3236110933807</v>
      </c>
      <c r="X98" s="76">
        <f t="shared" si="18"/>
        <v>125.56938510380564</v>
      </c>
      <c r="Y98" s="73">
        <f t="shared" si="42"/>
        <v>-47.45300000000007</v>
      </c>
      <c r="Z98" s="74">
        <f t="shared" si="64"/>
        <v>-0.009333634135862856</v>
      </c>
      <c r="AA98" s="75">
        <f t="shared" si="65"/>
        <v>0</v>
      </c>
      <c r="AB98" s="75">
        <v>0</v>
      </c>
      <c r="AC98" s="75">
        <f t="shared" si="66"/>
        <v>0</v>
      </c>
      <c r="AD98" s="74">
        <f t="shared" si="67"/>
        <v>0</v>
      </c>
      <c r="AE98" s="74">
        <f t="shared" si="68"/>
        <v>3.1</v>
      </c>
      <c r="AF98" s="75">
        <f t="shared" si="69"/>
        <v>-47.45300000000007</v>
      </c>
      <c r="AG98" s="75">
        <f t="shared" si="70"/>
        <v>0.00026283213805571547</v>
      </c>
      <c r="AH98" s="75">
        <f t="shared" si="71"/>
        <v>0.000135717906619672</v>
      </c>
      <c r="AI98" s="74">
        <f t="shared" si="72"/>
        <v>-0.009333634135862856</v>
      </c>
      <c r="AJ98" s="74">
        <f t="shared" si="73"/>
        <v>3.0906663658641373</v>
      </c>
      <c r="AK98" s="74">
        <f t="shared" si="74"/>
        <v>-47.52308722199234</v>
      </c>
      <c r="AL98" s="74">
        <f t="shared" si="75"/>
        <v>-0.05764014620202692</v>
      </c>
      <c r="AM98" s="75">
        <f t="shared" si="31"/>
        <v>-0.11541601031067351</v>
      </c>
      <c r="AN98" s="75">
        <f t="shared" si="76"/>
        <v>163.31890060294808</v>
      </c>
      <c r="AO98" s="75">
        <f t="shared" si="77"/>
        <v>-0.04584205780423854</v>
      </c>
      <c r="AP98" s="75">
        <f t="shared" si="34"/>
        <v>-0.02373189470219643</v>
      </c>
      <c r="AQ98" s="75">
        <f t="shared" si="35"/>
        <v>106.94319337866318</v>
      </c>
      <c r="AR98" s="75">
        <f t="shared" si="43"/>
        <v>-12.398056566501017</v>
      </c>
      <c r="AS98" s="75">
        <f t="shared" si="36"/>
        <v>522.3236110933684</v>
      </c>
      <c r="AT98" s="76">
        <f t="shared" si="37"/>
        <v>125.56938510379337</v>
      </c>
      <c r="AU98" s="75">
        <f t="shared" si="44"/>
        <v>125.5693851037995</v>
      </c>
      <c r="AV98" s="75">
        <f t="shared" si="78"/>
        <v>-0.057640161566439474</v>
      </c>
      <c r="AW98" s="75">
        <f t="shared" si="45"/>
        <v>-6.445889018473698E-12</v>
      </c>
      <c r="AX98" s="55">
        <f t="shared" si="46"/>
        <v>2.736334212834289</v>
      </c>
      <c r="AY98" s="75">
        <f t="shared" si="48"/>
        <v>1999.169965410872</v>
      </c>
      <c r="AZ98" s="7">
        <f t="shared" si="79"/>
        <v>-1.0144096013546005</v>
      </c>
    </row>
    <row r="99" spans="1:52" ht="12.75">
      <c r="A99" s="50"/>
      <c r="B99" s="55">
        <f t="shared" si="47"/>
        <v>46.17400000000006</v>
      </c>
      <c r="C99" s="73">
        <f t="shared" si="49"/>
        <v>46.17400000000006</v>
      </c>
      <c r="D99" s="74">
        <f t="shared" si="50"/>
        <v>-0.008995087811413394</v>
      </c>
      <c r="E99" s="75">
        <f t="shared" si="51"/>
        <v>0</v>
      </c>
      <c r="F99" s="75">
        <v>0</v>
      </c>
      <c r="G99" s="75">
        <f t="shared" si="52"/>
        <v>0</v>
      </c>
      <c r="H99" s="74">
        <f t="shared" si="53"/>
        <v>0</v>
      </c>
      <c r="I99" s="74">
        <f t="shared" si="54"/>
        <v>3.1</v>
      </c>
      <c r="J99" s="75">
        <f t="shared" si="55"/>
        <v>46.17400000000006</v>
      </c>
      <c r="K99" s="75">
        <f t="shared" si="56"/>
        <v>-0.00026933218852268764</v>
      </c>
      <c r="L99" s="75">
        <f t="shared" si="57"/>
        <v>-0.00013907432006757243</v>
      </c>
      <c r="M99" s="74">
        <f t="shared" si="58"/>
        <v>-0.008995087811413394</v>
      </c>
      <c r="N99" s="74">
        <f t="shared" si="59"/>
        <v>3.0910049121885868</v>
      </c>
      <c r="O99" s="74">
        <f t="shared" si="60"/>
        <v>46.24582058270572</v>
      </c>
      <c r="P99" s="74">
        <f t="shared" si="61"/>
        <v>0.05608230083450565</v>
      </c>
      <c r="Q99" s="75">
        <f t="shared" si="13"/>
        <v>0.11230367598907887</v>
      </c>
      <c r="R99" s="75">
        <f t="shared" si="62"/>
        <v>163.30805390517276</v>
      </c>
      <c r="S99" s="75">
        <f t="shared" si="63"/>
        <v>0.044605268938465406</v>
      </c>
      <c r="T99" s="75">
        <f t="shared" si="15"/>
        <v>0.023093138112148054</v>
      </c>
      <c r="U99" s="75">
        <f t="shared" si="16"/>
        <v>106.96916714811442</v>
      </c>
      <c r="V99" s="75">
        <f t="shared" si="41"/>
        <v>12.063790020717972</v>
      </c>
      <c r="W99" s="75">
        <f t="shared" si="17"/>
        <v>522.3043041700345</v>
      </c>
      <c r="X99" s="76">
        <f t="shared" si="18"/>
        <v>125.56520525213546</v>
      </c>
      <c r="Y99" s="73">
        <f t="shared" si="42"/>
        <v>-46.17400000000006</v>
      </c>
      <c r="Z99" s="74">
        <f t="shared" si="64"/>
        <v>-0.008995087811413394</v>
      </c>
      <c r="AA99" s="75">
        <f t="shared" si="65"/>
        <v>0</v>
      </c>
      <c r="AB99" s="75">
        <v>0</v>
      </c>
      <c r="AC99" s="75">
        <f t="shared" si="66"/>
        <v>0</v>
      </c>
      <c r="AD99" s="74">
        <f t="shared" si="67"/>
        <v>0</v>
      </c>
      <c r="AE99" s="74">
        <f t="shared" si="68"/>
        <v>3.1</v>
      </c>
      <c r="AF99" s="75">
        <f t="shared" si="69"/>
        <v>-46.17400000000006</v>
      </c>
      <c r="AG99" s="75">
        <f t="shared" si="70"/>
        <v>0.00026933218852268764</v>
      </c>
      <c r="AH99" s="75">
        <f t="shared" si="71"/>
        <v>0.00013907432006757248</v>
      </c>
      <c r="AI99" s="74">
        <f t="shared" si="72"/>
        <v>-0.008995087811413394</v>
      </c>
      <c r="AJ99" s="74">
        <f t="shared" si="73"/>
        <v>3.0910049121885868</v>
      </c>
      <c r="AK99" s="74">
        <f t="shared" si="74"/>
        <v>-46.24582058270572</v>
      </c>
      <c r="AL99" s="74">
        <f t="shared" si="75"/>
        <v>-0.056082300834505654</v>
      </c>
      <c r="AM99" s="75">
        <f t="shared" si="31"/>
        <v>-0.11230367598907888</v>
      </c>
      <c r="AN99" s="75">
        <f t="shared" si="76"/>
        <v>163.30805390517378</v>
      </c>
      <c r="AO99" s="75">
        <f t="shared" si="77"/>
        <v>-0.04460526893846514</v>
      </c>
      <c r="AP99" s="75">
        <f t="shared" si="34"/>
        <v>-0.023093138112148595</v>
      </c>
      <c r="AQ99" s="75">
        <f t="shared" si="35"/>
        <v>106.9691671481134</v>
      </c>
      <c r="AR99" s="75">
        <f t="shared" si="43"/>
        <v>-12.063790020717901</v>
      </c>
      <c r="AS99" s="75">
        <f t="shared" si="36"/>
        <v>522.304304170019</v>
      </c>
      <c r="AT99" s="76">
        <f t="shared" si="37"/>
        <v>125.56520525211988</v>
      </c>
      <c r="AU99" s="75">
        <f t="shared" si="44"/>
        <v>125.56520525212765</v>
      </c>
      <c r="AV99" s="75">
        <f t="shared" si="78"/>
        <v>-0.06182001323828956</v>
      </c>
      <c r="AW99" s="75">
        <f t="shared" si="45"/>
        <v>-4.0925449828950176E-11</v>
      </c>
      <c r="AX99" s="55">
        <f t="shared" si="46"/>
        <v>2.8557438750952815</v>
      </c>
      <c r="AY99" s="75">
        <f t="shared" si="48"/>
        <v>1999.1129569836135</v>
      </c>
      <c r="AZ99" s="7">
        <f t="shared" si="79"/>
        <v>-1.0714180286131523</v>
      </c>
    </row>
    <row r="100" spans="1:52" ht="12.75">
      <c r="A100" s="50"/>
      <c r="B100" s="55">
        <f t="shared" si="47"/>
        <v>44.89500000000006</v>
      </c>
      <c r="C100" s="73">
        <f t="shared" si="49"/>
        <v>44.89500000000006</v>
      </c>
      <c r="D100" s="74">
        <f t="shared" si="50"/>
        <v>-0.008648774426964656</v>
      </c>
      <c r="E100" s="75">
        <f t="shared" si="51"/>
        <v>0</v>
      </c>
      <c r="F100" s="75">
        <v>0</v>
      </c>
      <c r="G100" s="75">
        <f t="shared" si="52"/>
        <v>0</v>
      </c>
      <c r="H100" s="74">
        <f t="shared" si="53"/>
        <v>0</v>
      </c>
      <c r="I100" s="74">
        <f t="shared" si="54"/>
        <v>3.1</v>
      </c>
      <c r="J100" s="75">
        <f t="shared" si="55"/>
        <v>44.89500000000006</v>
      </c>
      <c r="K100" s="75">
        <f t="shared" si="56"/>
        <v>-0.00027471914965852655</v>
      </c>
      <c r="L100" s="75">
        <f t="shared" si="57"/>
        <v>-0.00014185597061041152</v>
      </c>
      <c r="M100" s="74">
        <f t="shared" si="58"/>
        <v>-0.008648774426964656</v>
      </c>
      <c r="N100" s="74">
        <f t="shared" si="59"/>
        <v>3.0913512255730353</v>
      </c>
      <c r="O100" s="74">
        <f t="shared" si="60"/>
        <v>44.968257128271276</v>
      </c>
      <c r="P100" s="74">
        <f t="shared" si="61"/>
        <v>0.05452480503228393</v>
      </c>
      <c r="Q100" s="75">
        <f t="shared" si="13"/>
        <v>0.10919146603517826</v>
      </c>
      <c r="R100" s="75">
        <f t="shared" si="62"/>
        <v>163.29751047582943</v>
      </c>
      <c r="S100" s="75">
        <f t="shared" si="63"/>
        <v>0.04336857692979093</v>
      </c>
      <c r="T100" s="75">
        <f t="shared" si="15"/>
        <v>0.022454312175596403</v>
      </c>
      <c r="U100" s="75">
        <f t="shared" si="16"/>
        <v>106.99442308444043</v>
      </c>
      <c r="V100" s="75">
        <f t="shared" si="41"/>
        <v>11.729531201293236</v>
      </c>
      <c r="W100" s="75">
        <f t="shared" si="17"/>
        <v>522.2854173940445</v>
      </c>
      <c r="X100" s="76">
        <f t="shared" si="18"/>
        <v>125.56103098312815</v>
      </c>
      <c r="Y100" s="73">
        <f t="shared" si="42"/>
        <v>-44.89500000000006</v>
      </c>
      <c r="Z100" s="74">
        <f t="shared" si="64"/>
        <v>-0.008648774426964656</v>
      </c>
      <c r="AA100" s="75">
        <f t="shared" si="65"/>
        <v>0</v>
      </c>
      <c r="AB100" s="75">
        <v>0</v>
      </c>
      <c r="AC100" s="75">
        <f t="shared" si="66"/>
        <v>0</v>
      </c>
      <c r="AD100" s="74">
        <f t="shared" si="67"/>
        <v>0</v>
      </c>
      <c r="AE100" s="74">
        <f t="shared" si="68"/>
        <v>3.1</v>
      </c>
      <c r="AF100" s="75">
        <f t="shared" si="69"/>
        <v>-44.89500000000006</v>
      </c>
      <c r="AG100" s="75">
        <f t="shared" si="70"/>
        <v>0.00027471914965852655</v>
      </c>
      <c r="AH100" s="75">
        <f t="shared" si="71"/>
        <v>0.00014185597061041152</v>
      </c>
      <c r="AI100" s="74">
        <f t="shared" si="72"/>
        <v>-0.008648774426964656</v>
      </c>
      <c r="AJ100" s="74">
        <f t="shared" si="73"/>
        <v>3.0913512255730353</v>
      </c>
      <c r="AK100" s="74">
        <f t="shared" si="74"/>
        <v>-44.968257128271276</v>
      </c>
      <c r="AL100" s="74">
        <f t="shared" si="75"/>
        <v>-0.05452480503228393</v>
      </c>
      <c r="AM100" s="75">
        <f t="shared" si="31"/>
        <v>-0.10919146603517826</v>
      </c>
      <c r="AN100" s="75">
        <f t="shared" si="76"/>
        <v>163.29751047583028</v>
      </c>
      <c r="AO100" s="75">
        <f t="shared" si="77"/>
        <v>-0.043368576929790736</v>
      </c>
      <c r="AP100" s="75">
        <f t="shared" si="34"/>
        <v>-0.02245431217559679</v>
      </c>
      <c r="AQ100" s="75">
        <f t="shared" si="35"/>
        <v>106.99442308443957</v>
      </c>
      <c r="AR100" s="75">
        <f t="shared" si="43"/>
        <v>-11.729531201293183</v>
      </c>
      <c r="AS100" s="75">
        <f t="shared" si="36"/>
        <v>522.2854173940332</v>
      </c>
      <c r="AT100" s="76">
        <f t="shared" si="37"/>
        <v>125.56103098311678</v>
      </c>
      <c r="AU100" s="75">
        <f t="shared" si="44"/>
        <v>125.56103098312248</v>
      </c>
      <c r="AV100" s="75">
        <f t="shared" si="78"/>
        <v>-0.06599428224346582</v>
      </c>
      <c r="AW100" s="75">
        <f t="shared" si="45"/>
        <v>1.1933393438006518E-11</v>
      </c>
      <c r="AX100" s="55">
        <f t="shared" si="46"/>
        <v>2.9642106285256506</v>
      </c>
      <c r="AY100" s="75">
        <f t="shared" si="48"/>
        <v>1999.0572011369222</v>
      </c>
      <c r="AZ100" s="7">
        <f t="shared" si="79"/>
        <v>-1.1271738753043792</v>
      </c>
    </row>
    <row r="101" spans="1:52" ht="12.75">
      <c r="A101" s="50"/>
      <c r="B101" s="55">
        <f t="shared" si="47"/>
        <v>43.61600000000006</v>
      </c>
      <c r="C101" s="73">
        <f t="shared" si="49"/>
        <v>43.61600000000006</v>
      </c>
      <c r="D101" s="74">
        <f t="shared" si="50"/>
        <v>-0.008296109491291448</v>
      </c>
      <c r="E101" s="75">
        <f t="shared" si="51"/>
        <v>0</v>
      </c>
      <c r="F101" s="75">
        <v>0</v>
      </c>
      <c r="G101" s="75">
        <f t="shared" si="52"/>
        <v>0</v>
      </c>
      <c r="H101" s="74">
        <f t="shared" si="53"/>
        <v>0</v>
      </c>
      <c r="I101" s="74">
        <f t="shared" si="54"/>
        <v>3.1</v>
      </c>
      <c r="J101" s="75">
        <f t="shared" si="55"/>
        <v>43.61600000000006</v>
      </c>
      <c r="K101" s="75">
        <f t="shared" si="56"/>
        <v>-0.00027902381050389294</v>
      </c>
      <c r="L101" s="75">
        <f t="shared" si="57"/>
        <v>-0.00014407875669259315</v>
      </c>
      <c r="M101" s="74">
        <f t="shared" si="58"/>
        <v>-0.008296109491291448</v>
      </c>
      <c r="N101" s="74">
        <f t="shared" si="59"/>
        <v>3.0917038905087084</v>
      </c>
      <c r="O101" s="74">
        <f t="shared" si="60"/>
        <v>43.69040506821765</v>
      </c>
      <c r="P101" s="74">
        <f t="shared" si="61"/>
        <v>0.05296764918674368</v>
      </c>
      <c r="Q101" s="75">
        <f t="shared" si="13"/>
        <v>0.10607937713017995</v>
      </c>
      <c r="R101" s="75">
        <f t="shared" si="62"/>
        <v>163.28726974239106</v>
      </c>
      <c r="S101" s="75">
        <f t="shared" si="63"/>
        <v>0.04213197939985738</v>
      </c>
      <c r="T101" s="75">
        <f t="shared" si="15"/>
        <v>0.021815418330465186</v>
      </c>
      <c r="U101" s="75">
        <f t="shared" si="16"/>
        <v>107.01896186189481</v>
      </c>
      <c r="V101" s="75">
        <f t="shared" si="41"/>
        <v>11.395279980834678</v>
      </c>
      <c r="W101" s="75">
        <f t="shared" si="17"/>
        <v>522.2669596450684</v>
      </c>
      <c r="X101" s="76">
        <f t="shared" si="18"/>
        <v>125.55687127816805</v>
      </c>
      <c r="Y101" s="73">
        <f t="shared" si="42"/>
        <v>-43.61600000000006</v>
      </c>
      <c r="Z101" s="74">
        <f t="shared" si="64"/>
        <v>-0.008296109491291448</v>
      </c>
      <c r="AA101" s="75">
        <f t="shared" si="65"/>
        <v>0</v>
      </c>
      <c r="AB101" s="75">
        <v>0</v>
      </c>
      <c r="AC101" s="75">
        <f t="shared" si="66"/>
        <v>0</v>
      </c>
      <c r="AD101" s="74">
        <f t="shared" si="67"/>
        <v>0</v>
      </c>
      <c r="AE101" s="74">
        <f t="shared" si="68"/>
        <v>3.1</v>
      </c>
      <c r="AF101" s="75">
        <f t="shared" si="69"/>
        <v>-43.61600000000006</v>
      </c>
      <c r="AG101" s="75">
        <f t="shared" si="70"/>
        <v>0.00027902381050389294</v>
      </c>
      <c r="AH101" s="75">
        <f t="shared" si="71"/>
        <v>0.00014407875669259315</v>
      </c>
      <c r="AI101" s="74">
        <f t="shared" si="72"/>
        <v>-0.008296109491291448</v>
      </c>
      <c r="AJ101" s="74">
        <f t="shared" si="73"/>
        <v>3.0917038905087084</v>
      </c>
      <c r="AK101" s="74">
        <f t="shared" si="74"/>
        <v>-43.69040506821765</v>
      </c>
      <c r="AL101" s="74">
        <f t="shared" si="75"/>
        <v>-0.05296764918674368</v>
      </c>
      <c r="AM101" s="75">
        <f t="shared" si="31"/>
        <v>-0.10607937713017995</v>
      </c>
      <c r="AN101" s="75">
        <f t="shared" si="76"/>
        <v>163.28726974239203</v>
      </c>
      <c r="AO101" s="75">
        <f t="shared" si="77"/>
        <v>-0.04213197939985716</v>
      </c>
      <c r="AP101" s="75">
        <f t="shared" si="34"/>
        <v>-0.02181541833046563</v>
      </c>
      <c r="AQ101" s="75">
        <f t="shared" si="35"/>
        <v>107.01896186189384</v>
      </c>
      <c r="AR101" s="75">
        <f t="shared" si="43"/>
        <v>-11.395279980834617</v>
      </c>
      <c r="AS101" s="75">
        <f t="shared" si="36"/>
        <v>522.266959645055</v>
      </c>
      <c r="AT101" s="76">
        <f t="shared" si="37"/>
        <v>125.55687127815463</v>
      </c>
      <c r="AU101" s="75">
        <f t="shared" si="44"/>
        <v>125.55687127816134</v>
      </c>
      <c r="AV101" s="75">
        <f t="shared" si="78"/>
        <v>-0.07015398720460553</v>
      </c>
      <c r="AW101" s="75">
        <f t="shared" si="45"/>
        <v>-7.076959019579204E-12</v>
      </c>
      <c r="AX101" s="55">
        <f t="shared" si="46"/>
        <v>3.0613628191669218</v>
      </c>
      <c r="AY101" s="75">
        <f t="shared" si="48"/>
        <v>1999.0027230739945</v>
      </c>
      <c r="AZ101" s="7">
        <f t="shared" si="79"/>
        <v>-1.1816519382321076</v>
      </c>
    </row>
    <row r="102" spans="1:52" ht="12.75">
      <c r="A102" s="50"/>
      <c r="B102" s="55">
        <f t="shared" si="47"/>
        <v>42.33700000000005</v>
      </c>
      <c r="C102" s="73">
        <f t="shared" si="49"/>
        <v>42.33700000000005</v>
      </c>
      <c r="D102" s="74">
        <f t="shared" si="50"/>
        <v>-0.00793846855380359</v>
      </c>
      <c r="E102" s="75">
        <f t="shared" si="51"/>
        <v>0</v>
      </c>
      <c r="F102" s="75">
        <v>0</v>
      </c>
      <c r="G102" s="75">
        <f t="shared" si="52"/>
        <v>0</v>
      </c>
      <c r="H102" s="74">
        <f t="shared" si="53"/>
        <v>0</v>
      </c>
      <c r="I102" s="74">
        <f t="shared" si="54"/>
        <v>3.1</v>
      </c>
      <c r="J102" s="75">
        <f t="shared" si="55"/>
        <v>42.33700000000005</v>
      </c>
      <c r="K102" s="75">
        <f t="shared" si="56"/>
        <v>-0.0002822769635740588</v>
      </c>
      <c r="L102" s="75">
        <f t="shared" si="57"/>
        <v>-0.00014575857855461314</v>
      </c>
      <c r="M102" s="74">
        <f t="shared" si="58"/>
        <v>-0.00793846855380359</v>
      </c>
      <c r="N102" s="74">
        <f t="shared" si="59"/>
        <v>3.0920615314461966</v>
      </c>
      <c r="O102" s="74">
        <f t="shared" si="60"/>
        <v>42.412272612993725</v>
      </c>
      <c r="P102" s="74">
        <f t="shared" si="61"/>
        <v>0.05141082368289134</v>
      </c>
      <c r="Q102" s="75">
        <f t="shared" si="13"/>
        <v>0.1029674059443373</v>
      </c>
      <c r="R102" s="75">
        <f t="shared" si="62"/>
        <v>163.2773311479994</v>
      </c>
      <c r="S102" s="75">
        <f t="shared" si="63"/>
        <v>0.0408954739447138</v>
      </c>
      <c r="T102" s="75">
        <f t="shared" si="15"/>
        <v>0.021176458054909697</v>
      </c>
      <c r="U102" s="75">
        <f t="shared" si="16"/>
        <v>107.04278413680072</v>
      </c>
      <c r="V102" s="75">
        <f t="shared" si="41"/>
        <v>11.06103622468661</v>
      </c>
      <c r="W102" s="75">
        <f t="shared" si="17"/>
        <v>522.2489395593444</v>
      </c>
      <c r="X102" s="76">
        <f t="shared" si="18"/>
        <v>125.55273487295835</v>
      </c>
      <c r="Y102" s="73">
        <f t="shared" si="42"/>
        <v>-42.33700000000005</v>
      </c>
      <c r="Z102" s="74">
        <f t="shared" si="64"/>
        <v>-0.00793846855380359</v>
      </c>
      <c r="AA102" s="75">
        <f t="shared" si="65"/>
        <v>0</v>
      </c>
      <c r="AB102" s="75">
        <v>0</v>
      </c>
      <c r="AC102" s="75">
        <f t="shared" si="66"/>
        <v>0</v>
      </c>
      <c r="AD102" s="74">
        <f t="shared" si="67"/>
        <v>0</v>
      </c>
      <c r="AE102" s="74">
        <f t="shared" si="68"/>
        <v>3.1</v>
      </c>
      <c r="AF102" s="75">
        <f t="shared" si="69"/>
        <v>-42.33700000000005</v>
      </c>
      <c r="AG102" s="75">
        <f t="shared" si="70"/>
        <v>0.0002822769635740588</v>
      </c>
      <c r="AH102" s="75">
        <f t="shared" si="71"/>
        <v>0.00014575857855461314</v>
      </c>
      <c r="AI102" s="74">
        <f t="shared" si="72"/>
        <v>-0.00793846855380359</v>
      </c>
      <c r="AJ102" s="74">
        <f t="shared" si="73"/>
        <v>3.0920615314461966</v>
      </c>
      <c r="AK102" s="74">
        <f t="shared" si="74"/>
        <v>-42.412272612993725</v>
      </c>
      <c r="AL102" s="74">
        <f t="shared" si="75"/>
        <v>-0.05141082368289134</v>
      </c>
      <c r="AM102" s="75">
        <f t="shared" si="31"/>
        <v>-0.1029674059443373</v>
      </c>
      <c r="AN102" s="75">
        <f t="shared" si="76"/>
        <v>163.27733114800043</v>
      </c>
      <c r="AO102" s="75">
        <f t="shared" si="77"/>
        <v>-0.040895473944713566</v>
      </c>
      <c r="AP102" s="75">
        <f t="shared" si="34"/>
        <v>-0.02117645805491017</v>
      </c>
      <c r="AQ102" s="75">
        <f t="shared" si="35"/>
        <v>107.0427841367997</v>
      </c>
      <c r="AR102" s="75">
        <f t="shared" si="43"/>
        <v>-11.06103622468655</v>
      </c>
      <c r="AS102" s="75">
        <f t="shared" si="36"/>
        <v>522.24893955933</v>
      </c>
      <c r="AT102" s="76">
        <f t="shared" si="37"/>
        <v>125.5527348729438</v>
      </c>
      <c r="AU102" s="75">
        <f t="shared" si="44"/>
        <v>125.55273487295109</v>
      </c>
      <c r="AV102" s="75">
        <f t="shared" si="78"/>
        <v>-0.07429039241485214</v>
      </c>
      <c r="AW102" s="75">
        <f t="shared" si="45"/>
        <v>-1.4527378742837391E-11</v>
      </c>
      <c r="AX102" s="55">
        <f t="shared" si="46"/>
        <v>3.146885170662934</v>
      </c>
      <c r="AY102" s="75">
        <f t="shared" si="48"/>
        <v>1998.9495473106272</v>
      </c>
      <c r="AZ102" s="7">
        <f t="shared" si="79"/>
        <v>-1.2348277015994427</v>
      </c>
    </row>
    <row r="103" spans="1:52" ht="12.75">
      <c r="A103" s="50"/>
      <c r="B103" s="55">
        <f t="shared" si="47"/>
        <v>41.05800000000005</v>
      </c>
      <c r="C103" s="73">
        <f t="shared" si="49"/>
        <v>41.05800000000005</v>
      </c>
      <c r="D103" s="74">
        <f t="shared" si="50"/>
        <v>-0.007577187219101944</v>
      </c>
      <c r="E103" s="75">
        <f t="shared" si="51"/>
        <v>0</v>
      </c>
      <c r="F103" s="75">
        <v>0</v>
      </c>
      <c r="G103" s="75">
        <f t="shared" si="52"/>
        <v>0</v>
      </c>
      <c r="H103" s="74">
        <f t="shared" si="53"/>
        <v>0</v>
      </c>
      <c r="I103" s="74">
        <f t="shared" si="54"/>
        <v>3.1</v>
      </c>
      <c r="J103" s="75">
        <f t="shared" si="55"/>
        <v>41.05800000000005</v>
      </c>
      <c r="K103" s="75">
        <f t="shared" si="56"/>
        <v>-0.00028450940478159763</v>
      </c>
      <c r="L103" s="75">
        <f t="shared" si="57"/>
        <v>-0.00014691133819311729</v>
      </c>
      <c r="M103" s="74">
        <f t="shared" si="58"/>
        <v>-0.007577187219101944</v>
      </c>
      <c r="N103" s="74">
        <f t="shared" si="59"/>
        <v>3.092422812780898</v>
      </c>
      <c r="O103" s="74">
        <f t="shared" si="60"/>
        <v>41.13386797395688</v>
      </c>
      <c r="P103" s="74">
        <f t="shared" si="61"/>
        <v>0.049854318899556896</v>
      </c>
      <c r="Q103" s="75">
        <f t="shared" si="13"/>
        <v>0.0998555491373069</v>
      </c>
      <c r="R103" s="75">
        <f t="shared" si="62"/>
        <v>163.26769415151574</v>
      </c>
      <c r="S103" s="75">
        <f t="shared" si="63"/>
        <v>0.03965905813553126</v>
      </c>
      <c r="T103" s="75">
        <f t="shared" si="15"/>
        <v>0.02053743286624439</v>
      </c>
      <c r="U103" s="75">
        <f t="shared" si="16"/>
        <v>107.06589054744921</v>
      </c>
      <c r="V103" s="75">
        <f t="shared" si="41"/>
        <v>10.726799791130523</v>
      </c>
      <c r="W103" s="75">
        <f t="shared" si="17"/>
        <v>522.2313655289188</v>
      </c>
      <c r="X103" s="76">
        <f t="shared" si="18"/>
        <v>125.5486302566976</v>
      </c>
      <c r="Y103" s="73">
        <f t="shared" si="42"/>
        <v>-41.05800000000005</v>
      </c>
      <c r="Z103" s="74">
        <f t="shared" si="64"/>
        <v>-0.007577187219101944</v>
      </c>
      <c r="AA103" s="75">
        <f t="shared" si="65"/>
        <v>0</v>
      </c>
      <c r="AB103" s="75">
        <v>0</v>
      </c>
      <c r="AC103" s="75">
        <f t="shared" si="66"/>
        <v>0</v>
      </c>
      <c r="AD103" s="74">
        <f t="shared" si="67"/>
        <v>0</v>
      </c>
      <c r="AE103" s="74">
        <f t="shared" si="68"/>
        <v>3.1</v>
      </c>
      <c r="AF103" s="75">
        <f t="shared" si="69"/>
        <v>-41.05800000000005</v>
      </c>
      <c r="AG103" s="75">
        <f t="shared" si="70"/>
        <v>0.00028450940478159763</v>
      </c>
      <c r="AH103" s="75">
        <f t="shared" si="71"/>
        <v>0.00014691133819311729</v>
      </c>
      <c r="AI103" s="74">
        <f t="shared" si="72"/>
        <v>-0.007577187219101944</v>
      </c>
      <c r="AJ103" s="74">
        <f t="shared" si="73"/>
        <v>3.092422812780898</v>
      </c>
      <c r="AK103" s="74">
        <f t="shared" si="74"/>
        <v>-41.13386797395688</v>
      </c>
      <c r="AL103" s="74">
        <f t="shared" si="75"/>
        <v>-0.049854318899556896</v>
      </c>
      <c r="AM103" s="75">
        <f t="shared" si="31"/>
        <v>-0.0998555491373069</v>
      </c>
      <c r="AN103" s="75">
        <f t="shared" si="76"/>
        <v>163.26769415151682</v>
      </c>
      <c r="AO103" s="75">
        <f t="shared" si="77"/>
        <v>-0.03965905813553101</v>
      </c>
      <c r="AP103" s="75">
        <f t="shared" si="34"/>
        <v>-0.02053743286624489</v>
      </c>
      <c r="AQ103" s="75">
        <f t="shared" si="35"/>
        <v>107.06589054744813</v>
      </c>
      <c r="AR103" s="75">
        <f t="shared" si="43"/>
        <v>-10.726799791130455</v>
      </c>
      <c r="AS103" s="75">
        <f t="shared" si="36"/>
        <v>522.2313655289028</v>
      </c>
      <c r="AT103" s="76">
        <f t="shared" si="37"/>
        <v>125.54863025668146</v>
      </c>
      <c r="AU103" s="75">
        <f t="shared" si="44"/>
        <v>125.54863025668952</v>
      </c>
      <c r="AV103" s="75">
        <f t="shared" si="78"/>
        <v>-0.07839500867642357</v>
      </c>
      <c r="AW103" s="75">
        <f t="shared" si="45"/>
        <v>-2.6814860128642056E-11</v>
      </c>
      <c r="AX103" s="55">
        <f t="shared" si="46"/>
        <v>3.2205172580710473</v>
      </c>
      <c r="AY103" s="75">
        <f t="shared" si="48"/>
        <v>1998.897697672636</v>
      </c>
      <c r="AZ103" s="7">
        <f t="shared" si="79"/>
        <v>-1.2866773395905966</v>
      </c>
    </row>
    <row r="104" spans="1:52" ht="12.75">
      <c r="A104" s="50"/>
      <c r="B104" s="55">
        <f t="shared" si="47"/>
        <v>39.779000000000046</v>
      </c>
      <c r="C104" s="73">
        <f t="shared" si="49"/>
        <v>39.779000000000046</v>
      </c>
      <c r="D104" s="74">
        <f t="shared" si="50"/>
        <v>-0.0072135611643699415</v>
      </c>
      <c r="E104" s="75">
        <f t="shared" si="51"/>
        <v>0</v>
      </c>
      <c r="F104" s="75">
        <v>0</v>
      </c>
      <c r="G104" s="75">
        <f t="shared" si="52"/>
        <v>0</v>
      </c>
      <c r="H104" s="74">
        <f t="shared" si="53"/>
        <v>0</v>
      </c>
      <c r="I104" s="74">
        <f t="shared" si="54"/>
        <v>3.1</v>
      </c>
      <c r="J104" s="75">
        <f t="shared" si="55"/>
        <v>39.779000000000046</v>
      </c>
      <c r="K104" s="75">
        <f t="shared" si="56"/>
        <v>-0.00028575193335720825</v>
      </c>
      <c r="L104" s="75">
        <f t="shared" si="57"/>
        <v>-0.00014755293931995272</v>
      </c>
      <c r="M104" s="74">
        <f t="shared" si="58"/>
        <v>-0.0072135611643699415</v>
      </c>
      <c r="N104" s="74">
        <f t="shared" si="59"/>
        <v>3.0927864388356303</v>
      </c>
      <c r="O104" s="74">
        <f t="shared" si="60"/>
        <v>39.855199363360036</v>
      </c>
      <c r="P104" s="74">
        <f t="shared" si="61"/>
        <v>0.04829812520959186</v>
      </c>
      <c r="Q104" s="75">
        <f t="shared" si="13"/>
        <v>0.09674380335850367</v>
      </c>
      <c r="R104" s="75">
        <f t="shared" si="62"/>
        <v>163.258358227546</v>
      </c>
      <c r="S104" s="75">
        <f t="shared" si="63"/>
        <v>0.03842272951932565</v>
      </c>
      <c r="T104" s="75">
        <f t="shared" si="15"/>
        <v>0.01989834431985238</v>
      </c>
      <c r="U104" s="75">
        <f t="shared" si="16"/>
        <v>107.08828171402496</v>
      </c>
      <c r="V104" s="75">
        <f t="shared" si="41"/>
        <v>10.392570531588047</v>
      </c>
      <c r="W104" s="75">
        <f t="shared" si="17"/>
        <v>522.2142457012682</v>
      </c>
      <c r="X104" s="76">
        <f t="shared" si="18"/>
        <v>125.54456567165289</v>
      </c>
      <c r="Y104" s="73">
        <f t="shared" si="42"/>
        <v>-39.779000000000046</v>
      </c>
      <c r="Z104" s="74">
        <f t="shared" si="64"/>
        <v>-0.0072135611643699415</v>
      </c>
      <c r="AA104" s="75">
        <f t="shared" si="65"/>
        <v>0</v>
      </c>
      <c r="AB104" s="75">
        <v>0</v>
      </c>
      <c r="AC104" s="75">
        <f t="shared" si="66"/>
        <v>0</v>
      </c>
      <c r="AD104" s="74">
        <f t="shared" si="67"/>
        <v>0</v>
      </c>
      <c r="AE104" s="74">
        <f t="shared" si="68"/>
        <v>3.1</v>
      </c>
      <c r="AF104" s="75">
        <f t="shared" si="69"/>
        <v>-39.779000000000046</v>
      </c>
      <c r="AG104" s="75">
        <f t="shared" si="70"/>
        <v>0.00028575193335720825</v>
      </c>
      <c r="AH104" s="75">
        <f t="shared" si="71"/>
        <v>0.00014755293931995272</v>
      </c>
      <c r="AI104" s="74">
        <f t="shared" si="72"/>
        <v>-0.0072135611643699415</v>
      </c>
      <c r="AJ104" s="74">
        <f t="shared" si="73"/>
        <v>3.0927864388356303</v>
      </c>
      <c r="AK104" s="74">
        <f t="shared" si="74"/>
        <v>-39.855199363360036</v>
      </c>
      <c r="AL104" s="74">
        <f t="shared" si="75"/>
        <v>-0.04829812520959186</v>
      </c>
      <c r="AM104" s="75">
        <f t="shared" si="31"/>
        <v>-0.09674380335850367</v>
      </c>
      <c r="AN104" s="75">
        <f t="shared" si="76"/>
        <v>163.2583582275471</v>
      </c>
      <c r="AO104" s="75">
        <f t="shared" si="77"/>
        <v>-0.038422729519325426</v>
      </c>
      <c r="AP104" s="75">
        <f t="shared" si="34"/>
        <v>-0.019898344319852823</v>
      </c>
      <c r="AQ104" s="75">
        <f t="shared" si="35"/>
        <v>107.08828171402388</v>
      </c>
      <c r="AR104" s="75">
        <f t="shared" si="43"/>
        <v>-10.392570531587989</v>
      </c>
      <c r="AS104" s="75">
        <f t="shared" si="36"/>
        <v>522.2142457012536</v>
      </c>
      <c r="AT104" s="76">
        <f t="shared" si="37"/>
        <v>125.54456567163834</v>
      </c>
      <c r="AU104" s="75">
        <f t="shared" si="44"/>
        <v>125.5445656716456</v>
      </c>
      <c r="AV104" s="75">
        <f t="shared" si="78"/>
        <v>-0.08245959372034406</v>
      </c>
      <c r="AW104" s="75">
        <f t="shared" si="45"/>
        <v>-5.807742988172626E-12</v>
      </c>
      <c r="AX104" s="55">
        <f t="shared" si="46"/>
        <v>3.282051957789779</v>
      </c>
      <c r="AY104" s="75">
        <f t="shared" si="48"/>
        <v>1998.8471972945347</v>
      </c>
      <c r="AZ104" s="7">
        <f t="shared" si="79"/>
        <v>-1.3371777176919295</v>
      </c>
    </row>
    <row r="105" spans="1:52" ht="13.5" thickBot="1">
      <c r="A105" s="50"/>
      <c r="B105" s="55">
        <f t="shared" si="47"/>
        <v>38.50000000000004</v>
      </c>
      <c r="C105" s="73">
        <f t="shared" si="49"/>
        <v>38.50000000000004</v>
      </c>
      <c r="D105" s="74">
        <f t="shared" si="50"/>
        <v>-0.0068488461536578005</v>
      </c>
      <c r="E105" s="75">
        <f t="shared" si="51"/>
        <v>0</v>
      </c>
      <c r="F105" s="75">
        <v>0</v>
      </c>
      <c r="G105" s="75">
        <f t="shared" si="52"/>
        <v>0</v>
      </c>
      <c r="H105" s="74">
        <f t="shared" si="53"/>
        <v>0</v>
      </c>
      <c r="I105" s="74">
        <f t="shared" si="54"/>
        <v>3.1</v>
      </c>
      <c r="J105" s="75">
        <f t="shared" si="55"/>
        <v>38.50000000000004</v>
      </c>
      <c r="K105" s="75">
        <f t="shared" si="56"/>
        <v>-0.00028603535176876735</v>
      </c>
      <c r="L105" s="75">
        <f t="shared" si="57"/>
        <v>-0.00014769928732026643</v>
      </c>
      <c r="M105" s="74">
        <f t="shared" si="58"/>
        <v>-0.0068488461536578005</v>
      </c>
      <c r="N105" s="74">
        <f t="shared" si="59"/>
        <v>3.093151153846342</v>
      </c>
      <c r="O105" s="74">
        <f t="shared" si="60"/>
        <v>38.57627499433743</v>
      </c>
      <c r="P105" s="74">
        <f t="shared" si="61"/>
        <v>0.046742232980065475</v>
      </c>
      <c r="Q105" s="75">
        <f t="shared" si="13"/>
        <v>0.09363216524745122</v>
      </c>
      <c r="R105" s="75">
        <f t="shared" si="62"/>
        <v>163.2493228664771</v>
      </c>
      <c r="S105" s="75">
        <f t="shared" si="63"/>
        <v>0.03718648561967762</v>
      </c>
      <c r="T105" s="75">
        <f t="shared" si="15"/>
        <v>0.019259194008095976</v>
      </c>
      <c r="U105" s="75">
        <f t="shared" si="16"/>
        <v>107.10995823852204</v>
      </c>
      <c r="V105" s="75">
        <f t="shared" si="41"/>
        <v>10.058348290823393</v>
      </c>
      <c r="W105" s="75">
        <f t="shared" si="17"/>
        <v>522.1975879787404</v>
      </c>
      <c r="X105" s="76">
        <f t="shared" si="18"/>
        <v>125.54054911255332</v>
      </c>
      <c r="Y105" s="73">
        <f t="shared" si="42"/>
        <v>-38.50000000000004</v>
      </c>
      <c r="Z105" s="74">
        <f t="shared" si="64"/>
        <v>-0.0068488461536578005</v>
      </c>
      <c r="AA105" s="75">
        <f t="shared" si="65"/>
        <v>0</v>
      </c>
      <c r="AB105" s="75">
        <v>0</v>
      </c>
      <c r="AC105" s="75">
        <f t="shared" si="66"/>
        <v>0</v>
      </c>
      <c r="AD105" s="74">
        <f t="shared" si="67"/>
        <v>0</v>
      </c>
      <c r="AE105" s="74">
        <f t="shared" si="68"/>
        <v>3.1</v>
      </c>
      <c r="AF105" s="75">
        <f t="shared" si="69"/>
        <v>-38.50000000000004</v>
      </c>
      <c r="AG105" s="75">
        <f t="shared" si="70"/>
        <v>0.00028603535176876735</v>
      </c>
      <c r="AH105" s="75">
        <f t="shared" si="71"/>
        <v>0.00014769928732026637</v>
      </c>
      <c r="AI105" s="74">
        <f t="shared" si="72"/>
        <v>-0.0068488461536578005</v>
      </c>
      <c r="AJ105" s="74">
        <f t="shared" si="73"/>
        <v>3.093151153846342</v>
      </c>
      <c r="AK105" s="74">
        <f t="shared" si="74"/>
        <v>-38.57627499433743</v>
      </c>
      <c r="AL105" s="74">
        <f t="shared" si="75"/>
        <v>-0.046742232980065475</v>
      </c>
      <c r="AM105" s="75">
        <f t="shared" si="31"/>
        <v>-0.09363216524745122</v>
      </c>
      <c r="AN105" s="75">
        <f t="shared" si="76"/>
        <v>163.24932286647817</v>
      </c>
      <c r="AO105" s="75">
        <f t="shared" si="77"/>
        <v>-0.037186485619677384</v>
      </c>
      <c r="AP105" s="75">
        <f t="shared" si="34"/>
        <v>-0.019259194008096447</v>
      </c>
      <c r="AQ105" s="75">
        <f t="shared" si="35"/>
        <v>107.10995823852096</v>
      </c>
      <c r="AR105" s="75">
        <f t="shared" si="43"/>
        <v>-10.058348290823329</v>
      </c>
      <c r="AS105" s="75">
        <f t="shared" si="36"/>
        <v>522.1975879787243</v>
      </c>
      <c r="AT105" s="76">
        <f t="shared" si="37"/>
        <v>125.54054911253729</v>
      </c>
      <c r="AU105" s="77">
        <f t="shared" si="44"/>
        <v>125.54054911254532</v>
      </c>
      <c r="AV105" s="77">
        <f t="shared" si="78"/>
        <v>-0.08647615282062304</v>
      </c>
      <c r="AW105" s="77">
        <f t="shared" si="45"/>
        <v>-1.4832615383741968E-11</v>
      </c>
      <c r="AX105" s="55">
        <f t="shared" si="46"/>
        <v>3.3313339009743506</v>
      </c>
      <c r="AY105" s="77">
        <f t="shared" si="48"/>
        <v>1998.7980686176347</v>
      </c>
      <c r="AZ105" s="8">
        <f t="shared" si="79"/>
        <v>-1.3863063945918839</v>
      </c>
    </row>
    <row r="106" spans="1:51" ht="13.5" thickBot="1">
      <c r="A106" s="50"/>
      <c r="B106" s="78"/>
      <c r="C106" s="78"/>
      <c r="D106" s="79"/>
      <c r="E106" s="80"/>
      <c r="F106" s="80"/>
      <c r="G106" s="80"/>
      <c r="H106" s="79"/>
      <c r="I106" s="79"/>
      <c r="J106" s="80"/>
      <c r="K106" s="80"/>
      <c r="L106" s="80"/>
      <c r="M106" s="79"/>
      <c r="N106" s="79"/>
      <c r="O106" s="79"/>
      <c r="P106" s="79"/>
      <c r="Q106" s="80"/>
      <c r="R106" s="80"/>
      <c r="S106" s="80"/>
      <c r="T106" s="80"/>
      <c r="U106" s="80"/>
      <c r="V106" s="80"/>
      <c r="W106" s="80"/>
      <c r="X106" s="81"/>
      <c r="Y106" s="78"/>
      <c r="Z106" s="79"/>
      <c r="AA106" s="80"/>
      <c r="AB106" s="80"/>
      <c r="AC106" s="80"/>
      <c r="AD106" s="79"/>
      <c r="AE106" s="79"/>
      <c r="AF106" s="80"/>
      <c r="AG106" s="80"/>
      <c r="AH106" s="80"/>
      <c r="AI106" s="79"/>
      <c r="AJ106" s="79"/>
      <c r="AK106" s="79"/>
      <c r="AL106" s="79"/>
      <c r="AM106" s="80"/>
      <c r="AN106" s="80"/>
      <c r="AO106" s="80"/>
      <c r="AP106" s="80"/>
      <c r="AQ106" s="80"/>
      <c r="AR106" s="80"/>
      <c r="AS106" s="80"/>
      <c r="AT106" s="81"/>
      <c r="AU106" s="55"/>
      <c r="AV106" s="55"/>
      <c r="AW106" s="55"/>
      <c r="AX106" s="80"/>
      <c r="AY106" s="55"/>
    </row>
    <row r="107" spans="1:52" ht="12.75">
      <c r="A107" s="50"/>
      <c r="B107" s="55">
        <f aca="true" t="shared" si="80" ref="B107:B124">B108+$B$22</f>
        <v>-38.50000000000004</v>
      </c>
      <c r="C107" s="73">
        <f aca="true" t="shared" si="81" ref="C107:C138">B107-$D$31</f>
        <v>-38.50000000000004</v>
      </c>
      <c r="D107" s="74">
        <f aca="true" t="shared" si="82" ref="D107:D138">($B$2*POWER(1-POWER(C107/$B$6,2),2)-$B$2)/COS(ATAN($B$2*4/$B$6*(POWER(C107/$B$6,3)-C107/$B$6)))-(SQRT($B$4*$B$4-C107*C107)-$B$4)/COS(ATAN(C107/$B$4))</f>
        <v>-0.0068488461536578005</v>
      </c>
      <c r="E107" s="75">
        <f aca="true" t="shared" si="83" ref="E107:E138">(ATAN($B$2*4/$B$6*(POWER(C107/$B$6,3)-C107/$B$6))+ATAN(C107/$B$4))*$B$7</f>
        <v>0</v>
      </c>
      <c r="F107" s="75">
        <v>0</v>
      </c>
      <c r="G107" s="75">
        <f aca="true" t="shared" si="84" ref="G107:G138">E107-ASIN($B$23*SIN(E107+F107)/$B$24)</f>
        <v>0</v>
      </c>
      <c r="H107" s="74">
        <f aca="true" t="shared" si="85" ref="H107:H138">(($B$2*POWER(1-POWER(C107/$B$6,2),2)-$B$2)/COS(ATAN($B$2*4/$B$6*(POWER(C107/$B$6,3)-C107/$B$6)))-(SQRT($B$4*$B$4-C107*C107)-$B$4)/COS(ATAN(C107/$B$4)))*$B$7</f>
        <v>0</v>
      </c>
      <c r="I107" s="74">
        <f aca="true" t="shared" si="86" ref="I107:I138">$B$11/2+H107</f>
        <v>3.1</v>
      </c>
      <c r="J107" s="75">
        <f aca="true" t="shared" si="87" ref="J107:J138">C107+2*I107*TAN(G107)</f>
        <v>-38.50000000000004</v>
      </c>
      <c r="K107" s="75">
        <f aca="true" t="shared" si="88" ref="K107:K138">(ATAN($B$2*4/$B$6*(POWER(J107/$B$6,3)-J107/$B$6))+ATAN(J107/$B$4))*$B$8</f>
        <v>0.00028603535176876735</v>
      </c>
      <c r="L107" s="75">
        <f aca="true" t="shared" si="89" ref="L107:L138">-K107-ASIN($B$24*SIN(-K107-G107)/$B$25)</f>
        <v>0.00014769928732026637</v>
      </c>
      <c r="M107" s="74">
        <f aca="true" t="shared" si="90" ref="M107:M138">(($B$2*POWER(1-POWER(J107/$B$6,2),2)-$B$2)/COS(ATAN($B$2*4/$B$6*(POWER(J107/$B$6,3)-J107/$B$6)))-(SQRT($B$4*$B$4-J107*J107)-$B$4)/COS(ATAN(J107/$B$4)))*$B$8</f>
        <v>-0.0068488461536578005</v>
      </c>
      <c r="N107" s="74">
        <f aca="true" t="shared" si="91" ref="N107:N138">$B$11/2+M107</f>
        <v>3.093151153846342</v>
      </c>
      <c r="O107" s="74">
        <f aca="true" t="shared" si="92" ref="O107:O138">J107-($B$18+$D$32+N107)*TAN(L107)+$D$31</f>
        <v>-38.57627499433743</v>
      </c>
      <c r="P107" s="74">
        <f aca="true" t="shared" si="93" ref="P107:P138">L107+ASIN(O107/$B$12*SIN(L107+RADIANS(90)))+RADIANS($D$29)</f>
        <v>-0.046742232980065475</v>
      </c>
      <c r="Q107" s="75">
        <f aca="true" t="shared" si="94" ref="Q107:Q137">2*P107-L107</f>
        <v>-0.09363216524745122</v>
      </c>
      <c r="R107" s="75">
        <f aca="true" t="shared" si="95" ref="R107:R138">$B$12*SIN(P107-L107)/SIN(RADIANS(180)-Q107)-$D$32</f>
        <v>163.24932286647817</v>
      </c>
      <c r="S107" s="75">
        <f aca="true" t="shared" si="96" ref="S107:S138">Q107-ASIN(R107/$B$13*SIN(RADIANS(180)-Q107))+RADIANS($D$30)</f>
        <v>-0.037186485619677384</v>
      </c>
      <c r="T107" s="75">
        <f aca="true" t="shared" si="97" ref="T107:T137">Q107-2*S107</f>
        <v>-0.019259194008096447</v>
      </c>
      <c r="U107" s="75">
        <f aca="true" t="shared" si="98" ref="U107:U137">$B$13*COS(S107)-R107</f>
        <v>107.10995823852096</v>
      </c>
      <c r="V107" s="75">
        <f aca="true" t="shared" si="99" ref="V107:V157">$B$13*SIN(S107)-$B$13*SIN(RADIANS($D$30))</f>
        <v>-10.058348290823329</v>
      </c>
      <c r="W107" s="75">
        <f aca="true" t="shared" si="100" ref="W107:W137">V107/TAN(T107)</f>
        <v>522.1975879787243</v>
      </c>
      <c r="X107" s="76">
        <f aca="true" t="shared" si="101" ref="X107:X137">W107+U107+R107-$B$17</f>
        <v>125.54054911253729</v>
      </c>
      <c r="Y107" s="73">
        <f t="shared" si="42"/>
        <v>38.50000000000004</v>
      </c>
      <c r="Z107" s="74">
        <f aca="true" t="shared" si="102" ref="Z107:Z138">($B$2*POWER(1-POWER(Y107/$B$6,2),2)-$B$2)/COS(ATAN($B$2*4/$B$6*(POWER(Y107/$B$6,3)-Y107/$B$6)))-(SQRT($B$4*$B$4-Y107*Y107)-$B$4)/COS(ATAN(Y107/$B$4))</f>
        <v>-0.0068488461536578005</v>
      </c>
      <c r="AA107" s="75">
        <f aca="true" t="shared" si="103" ref="AA107:AA138">(ATAN($B$2*4/$B$6*(POWER(Y107/$B$6,3)-Y107/$B$6))+ATAN(Y107/$B$4))*$B$7</f>
        <v>0</v>
      </c>
      <c r="AB107" s="75">
        <v>0</v>
      </c>
      <c r="AC107" s="75">
        <f aca="true" t="shared" si="104" ref="AC107:AC138">AA107-ASIN($B$23*SIN(AA107+AB107)/$B$24)</f>
        <v>0</v>
      </c>
      <c r="AD107" s="74">
        <f aca="true" t="shared" si="105" ref="AD107:AD138">(($B$2*POWER(1-POWER(Y107/$B$6,2),2)-$B$2)/COS(ATAN($B$2*4/$B$6*(POWER(Y107/$B$6,3)-Y107/$B$6)))-(SQRT($B$4*$B$4-Y107*Y107)-$B$4)/COS(ATAN(Y107/$B$4)))*$B$7</f>
        <v>0</v>
      </c>
      <c r="AE107" s="74">
        <f aca="true" t="shared" si="106" ref="AE107:AE138">$B$11/2+AD107</f>
        <v>3.1</v>
      </c>
      <c r="AF107" s="75">
        <f aca="true" t="shared" si="107" ref="AF107:AF138">Y107+2*AE107*TAN(AC107)</f>
        <v>38.50000000000004</v>
      </c>
      <c r="AG107" s="75">
        <f aca="true" t="shared" si="108" ref="AG107:AG138">(ATAN($B$2*4/$B$6*(POWER(AF107/$B$6,3)-AF107/$B$6))+ATAN(AF107/$B$4))*$B$8</f>
        <v>-0.00028603535176876735</v>
      </c>
      <c r="AH107" s="75">
        <f aca="true" t="shared" si="109" ref="AH107:AH138">-AG107-ASIN($B$24*SIN(-AG107-AC107)/$B$25)</f>
        <v>-0.00014769928732026643</v>
      </c>
      <c r="AI107" s="74">
        <f aca="true" t="shared" si="110" ref="AI107:AI138">(($B$2*POWER(1-POWER(AF107/$B$6,2),2)-$B$2)/COS(ATAN($B$2*4/$B$6*(POWER(AF107/$B$6,3)-AF107/$B$6)))-(SQRT($B$4*$B$4-AF107*AF107)-$B$4)/COS(ATAN(AF107/$B$4)))*$B$8</f>
        <v>-0.0068488461536578005</v>
      </c>
      <c r="AJ107" s="74">
        <f aca="true" t="shared" si="111" ref="AJ107:AJ138">$B$11/2+AI107</f>
        <v>3.093151153846342</v>
      </c>
      <c r="AK107" s="74">
        <f aca="true" t="shared" si="112" ref="AK107:AK138">AF107-($B$18+$D$32+AJ107)*TAN(AH107)+$D$31</f>
        <v>38.57627499433743</v>
      </c>
      <c r="AL107" s="74">
        <f aca="true" t="shared" si="113" ref="AL107:AL138">AH107+ASIN(AK107/$B$12*SIN(AH107+RADIANS(90)))+RADIANS($D$29)</f>
        <v>0.046742232980065475</v>
      </c>
      <c r="AM107" s="75">
        <f t="shared" si="31"/>
        <v>0.09363216524745122</v>
      </c>
      <c r="AN107" s="75">
        <f aca="true" t="shared" si="114" ref="AN107:AN138">$B$12*SIN(AL107-AH107)/SIN(RADIANS(180)-AM107)-$D$32</f>
        <v>163.2493228664771</v>
      </c>
      <c r="AO107" s="75">
        <f aca="true" t="shared" si="115" ref="AO107:AO138">AM107-ASIN(AN107/$B$13*SIN(RADIANS(180)-AM107))+RADIANS($D$30)</f>
        <v>0.03718648561967762</v>
      </c>
      <c r="AP107" s="75">
        <f t="shared" si="34"/>
        <v>0.019259194008095976</v>
      </c>
      <c r="AQ107" s="75">
        <f t="shared" si="35"/>
        <v>107.10995823852204</v>
      </c>
      <c r="AR107" s="75">
        <f aca="true" t="shared" si="116" ref="AR107:AR157">$B$13*SIN(AO107)-$B$13*SIN(RADIANS($D$30))</f>
        <v>10.058348290823393</v>
      </c>
      <c r="AS107" s="75">
        <f t="shared" si="36"/>
        <v>522.1975879787404</v>
      </c>
      <c r="AT107" s="76">
        <f t="shared" si="37"/>
        <v>125.54054911255332</v>
      </c>
      <c r="AU107" s="70">
        <f t="shared" si="44"/>
        <v>125.54054911254532</v>
      </c>
      <c r="AV107" s="70">
        <f aca="true" t="shared" si="117" ref="AV107:AV138">AU107-$AD$49+$D$34</f>
        <v>-0.08647615282062304</v>
      </c>
      <c r="AW107" s="70">
        <f aca="true" t="shared" si="118" ref="AW107:AW157">((AU107-X107)*TAN(T107)-$AE$49)*1000</f>
        <v>-1.5380062287087672E-11</v>
      </c>
      <c r="AX107" s="55">
        <f aca="true" t="shared" si="119" ref="AX107:AX157">ABS(AV107*(TAN(AP107)+TAN(-T107))*1000)</f>
        <v>3.3313339009743506</v>
      </c>
      <c r="AY107" s="70">
        <f aca="true" t="shared" si="120" ref="AY107:AY157">(AU107+$B$17-(R107+U107+AN107+AQ107)/2)*(C107-Y107)/(V107-AR107)</f>
        <v>1998.7980686176347</v>
      </c>
      <c r="AZ107" s="6">
        <f aca="true" t="shared" si="121" ref="AZ107:AZ138">AY107-$AG$49</f>
        <v>-1.3863063945918839</v>
      </c>
    </row>
    <row r="108" spans="1:52" ht="12.75">
      <c r="A108" s="50"/>
      <c r="B108" s="55">
        <f t="shared" si="80"/>
        <v>-39.779000000000046</v>
      </c>
      <c r="C108" s="73">
        <f t="shared" si="81"/>
        <v>-39.779000000000046</v>
      </c>
      <c r="D108" s="74">
        <f t="shared" si="82"/>
        <v>-0.0072135611643699415</v>
      </c>
      <c r="E108" s="75">
        <f t="shared" si="83"/>
        <v>0</v>
      </c>
      <c r="F108" s="75">
        <v>0</v>
      </c>
      <c r="G108" s="75">
        <f t="shared" si="84"/>
        <v>0</v>
      </c>
      <c r="H108" s="74">
        <f t="shared" si="85"/>
        <v>0</v>
      </c>
      <c r="I108" s="74">
        <f t="shared" si="86"/>
        <v>3.1</v>
      </c>
      <c r="J108" s="75">
        <f t="shared" si="87"/>
        <v>-39.779000000000046</v>
      </c>
      <c r="K108" s="75">
        <f t="shared" si="88"/>
        <v>0.00028575193335720825</v>
      </c>
      <c r="L108" s="75">
        <f t="shared" si="89"/>
        <v>0.00014755293931995272</v>
      </c>
      <c r="M108" s="74">
        <f t="shared" si="90"/>
        <v>-0.0072135611643699415</v>
      </c>
      <c r="N108" s="74">
        <f t="shared" si="91"/>
        <v>3.0927864388356303</v>
      </c>
      <c r="O108" s="74">
        <f t="shared" si="92"/>
        <v>-39.855199363360036</v>
      </c>
      <c r="P108" s="74">
        <f t="shared" si="93"/>
        <v>-0.04829812520959186</v>
      </c>
      <c r="Q108" s="75">
        <f t="shared" si="94"/>
        <v>-0.09674380335850367</v>
      </c>
      <c r="R108" s="75">
        <f t="shared" si="95"/>
        <v>163.2583582275471</v>
      </c>
      <c r="S108" s="75">
        <f t="shared" si="96"/>
        <v>-0.038422729519325426</v>
      </c>
      <c r="T108" s="75">
        <f t="shared" si="97"/>
        <v>-0.019898344319852823</v>
      </c>
      <c r="U108" s="75">
        <f t="shared" si="98"/>
        <v>107.08828171402388</v>
      </c>
      <c r="V108" s="75">
        <f t="shared" si="99"/>
        <v>-10.392570531587989</v>
      </c>
      <c r="W108" s="75">
        <f t="shared" si="100"/>
        <v>522.2142457012536</v>
      </c>
      <c r="X108" s="76">
        <f t="shared" si="101"/>
        <v>125.54456567163834</v>
      </c>
      <c r="Y108" s="73">
        <f t="shared" si="42"/>
        <v>39.779000000000046</v>
      </c>
      <c r="Z108" s="74">
        <f t="shared" si="102"/>
        <v>-0.0072135611643699415</v>
      </c>
      <c r="AA108" s="75">
        <f t="shared" si="103"/>
        <v>0</v>
      </c>
      <c r="AB108" s="75">
        <v>0</v>
      </c>
      <c r="AC108" s="75">
        <f t="shared" si="104"/>
        <v>0</v>
      </c>
      <c r="AD108" s="74">
        <f t="shared" si="105"/>
        <v>0</v>
      </c>
      <c r="AE108" s="74">
        <f t="shared" si="106"/>
        <v>3.1</v>
      </c>
      <c r="AF108" s="75">
        <f t="shared" si="107"/>
        <v>39.779000000000046</v>
      </c>
      <c r="AG108" s="75">
        <f t="shared" si="108"/>
        <v>-0.00028575193335720825</v>
      </c>
      <c r="AH108" s="75">
        <f t="shared" si="109"/>
        <v>-0.00014755293931995272</v>
      </c>
      <c r="AI108" s="74">
        <f t="shared" si="110"/>
        <v>-0.0072135611643699415</v>
      </c>
      <c r="AJ108" s="74">
        <f t="shared" si="111"/>
        <v>3.0927864388356303</v>
      </c>
      <c r="AK108" s="74">
        <f t="shared" si="112"/>
        <v>39.855199363360036</v>
      </c>
      <c r="AL108" s="74">
        <f t="shared" si="113"/>
        <v>0.04829812520959186</v>
      </c>
      <c r="AM108" s="75">
        <f t="shared" si="31"/>
        <v>0.09674380335850367</v>
      </c>
      <c r="AN108" s="75">
        <f t="shared" si="114"/>
        <v>163.258358227546</v>
      </c>
      <c r="AO108" s="75">
        <f t="shared" si="115"/>
        <v>0.03842272951932565</v>
      </c>
      <c r="AP108" s="75">
        <f t="shared" si="34"/>
        <v>0.01989834431985238</v>
      </c>
      <c r="AQ108" s="75">
        <f t="shared" si="35"/>
        <v>107.08828171402496</v>
      </c>
      <c r="AR108" s="75">
        <f t="shared" si="116"/>
        <v>10.392570531588047</v>
      </c>
      <c r="AS108" s="75">
        <f t="shared" si="36"/>
        <v>522.2142457012682</v>
      </c>
      <c r="AT108" s="76">
        <f t="shared" si="37"/>
        <v>125.54456567165289</v>
      </c>
      <c r="AU108" s="75">
        <f t="shared" si="44"/>
        <v>125.5445656716456</v>
      </c>
      <c r="AV108" s="75">
        <f t="shared" si="117"/>
        <v>-0.08245959372034406</v>
      </c>
      <c r="AW108" s="75">
        <f t="shared" si="118"/>
        <v>-5.2421233745494045E-12</v>
      </c>
      <c r="AX108" s="55">
        <f t="shared" si="119"/>
        <v>3.282051957789779</v>
      </c>
      <c r="AY108" s="75">
        <f t="shared" si="120"/>
        <v>1998.8471972945347</v>
      </c>
      <c r="AZ108" s="7">
        <f t="shared" si="121"/>
        <v>-1.3371777176919295</v>
      </c>
    </row>
    <row r="109" spans="1:52" ht="12.75">
      <c r="A109" s="50"/>
      <c r="B109" s="55">
        <f t="shared" si="80"/>
        <v>-41.05800000000005</v>
      </c>
      <c r="C109" s="73">
        <f t="shared" si="81"/>
        <v>-41.05800000000005</v>
      </c>
      <c r="D109" s="74">
        <f t="shared" si="82"/>
        <v>-0.007577187219101944</v>
      </c>
      <c r="E109" s="75">
        <f t="shared" si="83"/>
        <v>0</v>
      </c>
      <c r="F109" s="75">
        <v>0</v>
      </c>
      <c r="G109" s="75">
        <f t="shared" si="84"/>
        <v>0</v>
      </c>
      <c r="H109" s="74">
        <f t="shared" si="85"/>
        <v>0</v>
      </c>
      <c r="I109" s="74">
        <f t="shared" si="86"/>
        <v>3.1</v>
      </c>
      <c r="J109" s="75">
        <f t="shared" si="87"/>
        <v>-41.05800000000005</v>
      </c>
      <c r="K109" s="75">
        <f t="shared" si="88"/>
        <v>0.00028450940478159763</v>
      </c>
      <c r="L109" s="75">
        <f t="shared" si="89"/>
        <v>0.00014691133819311729</v>
      </c>
      <c r="M109" s="74">
        <f t="shared" si="90"/>
        <v>-0.007577187219101944</v>
      </c>
      <c r="N109" s="74">
        <f t="shared" si="91"/>
        <v>3.092422812780898</v>
      </c>
      <c r="O109" s="74">
        <f t="shared" si="92"/>
        <v>-41.13386797395688</v>
      </c>
      <c r="P109" s="74">
        <f t="shared" si="93"/>
        <v>-0.049854318899556896</v>
      </c>
      <c r="Q109" s="75">
        <f t="shared" si="94"/>
        <v>-0.0998555491373069</v>
      </c>
      <c r="R109" s="75">
        <f t="shared" si="95"/>
        <v>163.26769415151682</v>
      </c>
      <c r="S109" s="75">
        <f t="shared" si="96"/>
        <v>-0.03965905813553101</v>
      </c>
      <c r="T109" s="75">
        <f t="shared" si="97"/>
        <v>-0.02053743286624489</v>
      </c>
      <c r="U109" s="75">
        <f t="shared" si="98"/>
        <v>107.06589054744813</v>
      </c>
      <c r="V109" s="75">
        <f t="shared" si="99"/>
        <v>-10.726799791130455</v>
      </c>
      <c r="W109" s="75">
        <f t="shared" si="100"/>
        <v>522.2313655289028</v>
      </c>
      <c r="X109" s="76">
        <f t="shared" si="101"/>
        <v>125.54863025668146</v>
      </c>
      <c r="Y109" s="73">
        <f t="shared" si="42"/>
        <v>41.05800000000005</v>
      </c>
      <c r="Z109" s="74">
        <f t="shared" si="102"/>
        <v>-0.007577187219101944</v>
      </c>
      <c r="AA109" s="75">
        <f t="shared" si="103"/>
        <v>0</v>
      </c>
      <c r="AB109" s="75">
        <v>0</v>
      </c>
      <c r="AC109" s="75">
        <f t="shared" si="104"/>
        <v>0</v>
      </c>
      <c r="AD109" s="74">
        <f t="shared" si="105"/>
        <v>0</v>
      </c>
      <c r="AE109" s="74">
        <f t="shared" si="106"/>
        <v>3.1</v>
      </c>
      <c r="AF109" s="75">
        <f t="shared" si="107"/>
        <v>41.05800000000005</v>
      </c>
      <c r="AG109" s="75">
        <f t="shared" si="108"/>
        <v>-0.00028450940478159763</v>
      </c>
      <c r="AH109" s="75">
        <f t="shared" si="109"/>
        <v>-0.00014691133819311729</v>
      </c>
      <c r="AI109" s="74">
        <f t="shared" si="110"/>
        <v>-0.007577187219101944</v>
      </c>
      <c r="AJ109" s="74">
        <f t="shared" si="111"/>
        <v>3.092422812780898</v>
      </c>
      <c r="AK109" s="74">
        <f t="shared" si="112"/>
        <v>41.13386797395688</v>
      </c>
      <c r="AL109" s="74">
        <f t="shared" si="113"/>
        <v>0.049854318899556896</v>
      </c>
      <c r="AM109" s="75">
        <f t="shared" si="31"/>
        <v>0.0998555491373069</v>
      </c>
      <c r="AN109" s="75">
        <f t="shared" si="114"/>
        <v>163.26769415151574</v>
      </c>
      <c r="AO109" s="75">
        <f t="shared" si="115"/>
        <v>0.03965905813553126</v>
      </c>
      <c r="AP109" s="75">
        <f t="shared" si="34"/>
        <v>0.02053743286624439</v>
      </c>
      <c r="AQ109" s="75">
        <f t="shared" si="35"/>
        <v>107.06589054744921</v>
      </c>
      <c r="AR109" s="75">
        <f t="shared" si="116"/>
        <v>10.726799791130523</v>
      </c>
      <c r="AS109" s="75">
        <f t="shared" si="36"/>
        <v>522.2313655289188</v>
      </c>
      <c r="AT109" s="76">
        <f t="shared" si="37"/>
        <v>125.5486302566976</v>
      </c>
      <c r="AU109" s="75">
        <f t="shared" si="44"/>
        <v>125.54863025668952</v>
      </c>
      <c r="AV109" s="75">
        <f t="shared" si="117"/>
        <v>-0.07839500867642357</v>
      </c>
      <c r="AW109" s="75">
        <f t="shared" si="118"/>
        <v>-2.6231069098643795E-11</v>
      </c>
      <c r="AX109" s="55">
        <f t="shared" si="119"/>
        <v>3.2205172580710473</v>
      </c>
      <c r="AY109" s="75">
        <f t="shared" si="120"/>
        <v>1998.897697672636</v>
      </c>
      <c r="AZ109" s="7">
        <f t="shared" si="121"/>
        <v>-1.2866773395905966</v>
      </c>
    </row>
    <row r="110" spans="1:52" ht="12.75">
      <c r="A110" s="50"/>
      <c r="B110" s="55">
        <f t="shared" si="80"/>
        <v>-42.33700000000005</v>
      </c>
      <c r="C110" s="73">
        <f t="shared" si="81"/>
        <v>-42.33700000000005</v>
      </c>
      <c r="D110" s="74">
        <f t="shared" si="82"/>
        <v>-0.00793846855380359</v>
      </c>
      <c r="E110" s="75">
        <f t="shared" si="83"/>
        <v>0</v>
      </c>
      <c r="F110" s="75">
        <v>0</v>
      </c>
      <c r="G110" s="75">
        <f t="shared" si="84"/>
        <v>0</v>
      </c>
      <c r="H110" s="74">
        <f t="shared" si="85"/>
        <v>0</v>
      </c>
      <c r="I110" s="74">
        <f t="shared" si="86"/>
        <v>3.1</v>
      </c>
      <c r="J110" s="75">
        <f t="shared" si="87"/>
        <v>-42.33700000000005</v>
      </c>
      <c r="K110" s="75">
        <f t="shared" si="88"/>
        <v>0.0002822769635740588</v>
      </c>
      <c r="L110" s="75">
        <f t="shared" si="89"/>
        <v>0.00014575857855461314</v>
      </c>
      <c r="M110" s="74">
        <f t="shared" si="90"/>
        <v>-0.00793846855380359</v>
      </c>
      <c r="N110" s="74">
        <f t="shared" si="91"/>
        <v>3.0920615314461966</v>
      </c>
      <c r="O110" s="74">
        <f t="shared" si="92"/>
        <v>-42.412272612993725</v>
      </c>
      <c r="P110" s="74">
        <f t="shared" si="93"/>
        <v>-0.05141082368289134</v>
      </c>
      <c r="Q110" s="75">
        <f t="shared" si="94"/>
        <v>-0.1029674059443373</v>
      </c>
      <c r="R110" s="75">
        <f t="shared" si="95"/>
        <v>163.27733114800043</v>
      </c>
      <c r="S110" s="75">
        <f t="shared" si="96"/>
        <v>-0.040895473944713566</v>
      </c>
      <c r="T110" s="75">
        <f t="shared" si="97"/>
        <v>-0.02117645805491017</v>
      </c>
      <c r="U110" s="75">
        <f t="shared" si="98"/>
        <v>107.0427841367997</v>
      </c>
      <c r="V110" s="75">
        <f t="shared" si="99"/>
        <v>-11.06103622468655</v>
      </c>
      <c r="W110" s="75">
        <f t="shared" si="100"/>
        <v>522.24893955933</v>
      </c>
      <c r="X110" s="76">
        <f t="shared" si="101"/>
        <v>125.5527348729438</v>
      </c>
      <c r="Y110" s="73">
        <f t="shared" si="42"/>
        <v>42.33700000000005</v>
      </c>
      <c r="Z110" s="74">
        <f t="shared" si="102"/>
        <v>-0.00793846855380359</v>
      </c>
      <c r="AA110" s="75">
        <f t="shared" si="103"/>
        <v>0</v>
      </c>
      <c r="AB110" s="75">
        <v>0</v>
      </c>
      <c r="AC110" s="75">
        <f t="shared" si="104"/>
        <v>0</v>
      </c>
      <c r="AD110" s="74">
        <f t="shared" si="105"/>
        <v>0</v>
      </c>
      <c r="AE110" s="74">
        <f t="shared" si="106"/>
        <v>3.1</v>
      </c>
      <c r="AF110" s="75">
        <f t="shared" si="107"/>
        <v>42.33700000000005</v>
      </c>
      <c r="AG110" s="75">
        <f t="shared" si="108"/>
        <v>-0.0002822769635740588</v>
      </c>
      <c r="AH110" s="75">
        <f t="shared" si="109"/>
        <v>-0.00014575857855461314</v>
      </c>
      <c r="AI110" s="74">
        <f t="shared" si="110"/>
        <v>-0.00793846855380359</v>
      </c>
      <c r="AJ110" s="74">
        <f t="shared" si="111"/>
        <v>3.0920615314461966</v>
      </c>
      <c r="AK110" s="74">
        <f t="shared" si="112"/>
        <v>42.412272612993725</v>
      </c>
      <c r="AL110" s="74">
        <f t="shared" si="113"/>
        <v>0.05141082368289134</v>
      </c>
      <c r="AM110" s="75">
        <f t="shared" si="31"/>
        <v>0.1029674059443373</v>
      </c>
      <c r="AN110" s="75">
        <f t="shared" si="114"/>
        <v>163.2773311479994</v>
      </c>
      <c r="AO110" s="75">
        <f t="shared" si="115"/>
        <v>0.0408954739447138</v>
      </c>
      <c r="AP110" s="75">
        <f t="shared" si="34"/>
        <v>0.021176458054909697</v>
      </c>
      <c r="AQ110" s="75">
        <f t="shared" si="35"/>
        <v>107.04278413680072</v>
      </c>
      <c r="AR110" s="75">
        <f t="shared" si="116"/>
        <v>11.06103622468661</v>
      </c>
      <c r="AS110" s="75">
        <f t="shared" si="36"/>
        <v>522.2489395593444</v>
      </c>
      <c r="AT110" s="76">
        <f t="shared" si="37"/>
        <v>125.55273487295835</v>
      </c>
      <c r="AU110" s="75">
        <f t="shared" si="44"/>
        <v>125.55273487295109</v>
      </c>
      <c r="AV110" s="75">
        <f t="shared" si="117"/>
        <v>-0.07429039241485214</v>
      </c>
      <c r="AW110" s="75">
        <f t="shared" si="118"/>
        <v>-1.512933986475804E-11</v>
      </c>
      <c r="AX110" s="55">
        <f t="shared" si="119"/>
        <v>3.146885170662934</v>
      </c>
      <c r="AY110" s="75">
        <f t="shared" si="120"/>
        <v>1998.9495473106272</v>
      </c>
      <c r="AZ110" s="7">
        <f t="shared" si="121"/>
        <v>-1.2348277015994427</v>
      </c>
    </row>
    <row r="111" spans="1:52" ht="12.75">
      <c r="A111" s="50"/>
      <c r="B111" s="55">
        <f t="shared" si="80"/>
        <v>-43.61600000000006</v>
      </c>
      <c r="C111" s="73">
        <f t="shared" si="81"/>
        <v>-43.61600000000006</v>
      </c>
      <c r="D111" s="74">
        <f t="shared" si="82"/>
        <v>-0.008296109491291448</v>
      </c>
      <c r="E111" s="75">
        <f t="shared" si="83"/>
        <v>0</v>
      </c>
      <c r="F111" s="75">
        <v>0</v>
      </c>
      <c r="G111" s="75">
        <f t="shared" si="84"/>
        <v>0</v>
      </c>
      <c r="H111" s="74">
        <f t="shared" si="85"/>
        <v>0</v>
      </c>
      <c r="I111" s="74">
        <f t="shared" si="86"/>
        <v>3.1</v>
      </c>
      <c r="J111" s="75">
        <f t="shared" si="87"/>
        <v>-43.61600000000006</v>
      </c>
      <c r="K111" s="75">
        <f t="shared" si="88"/>
        <v>0.00027902381050389294</v>
      </c>
      <c r="L111" s="75">
        <f t="shared" si="89"/>
        <v>0.00014407875669259315</v>
      </c>
      <c r="M111" s="74">
        <f t="shared" si="90"/>
        <v>-0.008296109491291448</v>
      </c>
      <c r="N111" s="74">
        <f t="shared" si="91"/>
        <v>3.0917038905087084</v>
      </c>
      <c r="O111" s="74">
        <f t="shared" si="92"/>
        <v>-43.69040506821765</v>
      </c>
      <c r="P111" s="74">
        <f t="shared" si="93"/>
        <v>-0.05296764918674368</v>
      </c>
      <c r="Q111" s="75">
        <f t="shared" si="94"/>
        <v>-0.10607937713017995</v>
      </c>
      <c r="R111" s="75">
        <f t="shared" si="95"/>
        <v>163.28726974239203</v>
      </c>
      <c r="S111" s="75">
        <f t="shared" si="96"/>
        <v>-0.04213197939985716</v>
      </c>
      <c r="T111" s="75">
        <f t="shared" si="97"/>
        <v>-0.02181541833046563</v>
      </c>
      <c r="U111" s="75">
        <f t="shared" si="98"/>
        <v>107.01896186189384</v>
      </c>
      <c r="V111" s="75">
        <f t="shared" si="99"/>
        <v>-11.395279980834617</v>
      </c>
      <c r="W111" s="75">
        <f t="shared" si="100"/>
        <v>522.266959645055</v>
      </c>
      <c r="X111" s="76">
        <f t="shared" si="101"/>
        <v>125.55687127815463</v>
      </c>
      <c r="Y111" s="73">
        <f t="shared" si="42"/>
        <v>43.61600000000006</v>
      </c>
      <c r="Z111" s="74">
        <f t="shared" si="102"/>
        <v>-0.008296109491291448</v>
      </c>
      <c r="AA111" s="75">
        <f t="shared" si="103"/>
        <v>0</v>
      </c>
      <c r="AB111" s="75">
        <v>0</v>
      </c>
      <c r="AC111" s="75">
        <f t="shared" si="104"/>
        <v>0</v>
      </c>
      <c r="AD111" s="74">
        <f t="shared" si="105"/>
        <v>0</v>
      </c>
      <c r="AE111" s="74">
        <f t="shared" si="106"/>
        <v>3.1</v>
      </c>
      <c r="AF111" s="75">
        <f t="shared" si="107"/>
        <v>43.61600000000006</v>
      </c>
      <c r="AG111" s="75">
        <f t="shared" si="108"/>
        <v>-0.00027902381050389294</v>
      </c>
      <c r="AH111" s="75">
        <f t="shared" si="109"/>
        <v>-0.00014407875669259315</v>
      </c>
      <c r="AI111" s="74">
        <f t="shared" si="110"/>
        <v>-0.008296109491291448</v>
      </c>
      <c r="AJ111" s="74">
        <f t="shared" si="111"/>
        <v>3.0917038905087084</v>
      </c>
      <c r="AK111" s="74">
        <f t="shared" si="112"/>
        <v>43.69040506821765</v>
      </c>
      <c r="AL111" s="74">
        <f t="shared" si="113"/>
        <v>0.05296764918674368</v>
      </c>
      <c r="AM111" s="75">
        <f t="shared" si="31"/>
        <v>0.10607937713017995</v>
      </c>
      <c r="AN111" s="75">
        <f t="shared" si="114"/>
        <v>163.28726974239106</v>
      </c>
      <c r="AO111" s="75">
        <f t="shared" si="115"/>
        <v>0.04213197939985738</v>
      </c>
      <c r="AP111" s="75">
        <f t="shared" si="34"/>
        <v>0.021815418330465186</v>
      </c>
      <c r="AQ111" s="75">
        <f t="shared" si="35"/>
        <v>107.01896186189481</v>
      </c>
      <c r="AR111" s="75">
        <f t="shared" si="116"/>
        <v>11.395279980834678</v>
      </c>
      <c r="AS111" s="75">
        <f t="shared" si="36"/>
        <v>522.2669596450684</v>
      </c>
      <c r="AT111" s="76">
        <f t="shared" si="37"/>
        <v>125.55687127816805</v>
      </c>
      <c r="AU111" s="75">
        <f t="shared" si="44"/>
        <v>125.55687127816134</v>
      </c>
      <c r="AV111" s="75">
        <f t="shared" si="117"/>
        <v>-0.07015398720460553</v>
      </c>
      <c r="AW111" s="75">
        <f t="shared" si="118"/>
        <v>-7.076959019582183E-12</v>
      </c>
      <c r="AX111" s="55">
        <f t="shared" si="119"/>
        <v>3.0613628191669218</v>
      </c>
      <c r="AY111" s="75">
        <f t="shared" si="120"/>
        <v>1999.0027230739945</v>
      </c>
      <c r="AZ111" s="7">
        <f t="shared" si="121"/>
        <v>-1.1816519382321076</v>
      </c>
    </row>
    <row r="112" spans="1:52" ht="12.75">
      <c r="A112" s="50"/>
      <c r="B112" s="55">
        <f t="shared" si="80"/>
        <v>-44.89500000000006</v>
      </c>
      <c r="C112" s="73">
        <f t="shared" si="81"/>
        <v>-44.89500000000006</v>
      </c>
      <c r="D112" s="74">
        <f t="shared" si="82"/>
        <v>-0.008648774426964656</v>
      </c>
      <c r="E112" s="75">
        <f t="shared" si="83"/>
        <v>0</v>
      </c>
      <c r="F112" s="75">
        <v>0</v>
      </c>
      <c r="G112" s="75">
        <f t="shared" si="84"/>
        <v>0</v>
      </c>
      <c r="H112" s="74">
        <f t="shared" si="85"/>
        <v>0</v>
      </c>
      <c r="I112" s="74">
        <f t="shared" si="86"/>
        <v>3.1</v>
      </c>
      <c r="J112" s="75">
        <f t="shared" si="87"/>
        <v>-44.89500000000006</v>
      </c>
      <c r="K112" s="75">
        <f t="shared" si="88"/>
        <v>0.00027471914965852655</v>
      </c>
      <c r="L112" s="75">
        <f t="shared" si="89"/>
        <v>0.00014185597061041152</v>
      </c>
      <c r="M112" s="74">
        <f t="shared" si="90"/>
        <v>-0.008648774426964656</v>
      </c>
      <c r="N112" s="74">
        <f t="shared" si="91"/>
        <v>3.0913512255730353</v>
      </c>
      <c r="O112" s="74">
        <f t="shared" si="92"/>
        <v>-44.968257128271276</v>
      </c>
      <c r="P112" s="74">
        <f t="shared" si="93"/>
        <v>-0.05452480503228393</v>
      </c>
      <c r="Q112" s="75">
        <f t="shared" si="94"/>
        <v>-0.10919146603517826</v>
      </c>
      <c r="R112" s="75">
        <f t="shared" si="95"/>
        <v>163.29751047583028</v>
      </c>
      <c r="S112" s="75">
        <f t="shared" si="96"/>
        <v>-0.043368576929790736</v>
      </c>
      <c r="T112" s="75">
        <f t="shared" si="97"/>
        <v>-0.02245431217559679</v>
      </c>
      <c r="U112" s="75">
        <f t="shared" si="98"/>
        <v>106.99442308443957</v>
      </c>
      <c r="V112" s="75">
        <f t="shared" si="99"/>
        <v>-11.729531201293183</v>
      </c>
      <c r="W112" s="75">
        <f t="shared" si="100"/>
        <v>522.2854173940332</v>
      </c>
      <c r="X112" s="76">
        <f t="shared" si="101"/>
        <v>125.56103098311678</v>
      </c>
      <c r="Y112" s="73">
        <f t="shared" si="42"/>
        <v>44.89500000000006</v>
      </c>
      <c r="Z112" s="74">
        <f t="shared" si="102"/>
        <v>-0.008648774426964656</v>
      </c>
      <c r="AA112" s="75">
        <f t="shared" si="103"/>
        <v>0</v>
      </c>
      <c r="AB112" s="75">
        <v>0</v>
      </c>
      <c r="AC112" s="75">
        <f t="shared" si="104"/>
        <v>0</v>
      </c>
      <c r="AD112" s="74">
        <f t="shared" si="105"/>
        <v>0</v>
      </c>
      <c r="AE112" s="74">
        <f t="shared" si="106"/>
        <v>3.1</v>
      </c>
      <c r="AF112" s="75">
        <f t="shared" si="107"/>
        <v>44.89500000000006</v>
      </c>
      <c r="AG112" s="75">
        <f t="shared" si="108"/>
        <v>-0.00027471914965852655</v>
      </c>
      <c r="AH112" s="75">
        <f t="shared" si="109"/>
        <v>-0.00014185597061041152</v>
      </c>
      <c r="AI112" s="74">
        <f t="shared" si="110"/>
        <v>-0.008648774426964656</v>
      </c>
      <c r="AJ112" s="74">
        <f t="shared" si="111"/>
        <v>3.0913512255730353</v>
      </c>
      <c r="AK112" s="74">
        <f t="shared" si="112"/>
        <v>44.968257128271276</v>
      </c>
      <c r="AL112" s="74">
        <f t="shared" si="113"/>
        <v>0.05452480503228393</v>
      </c>
      <c r="AM112" s="75">
        <f t="shared" si="31"/>
        <v>0.10919146603517826</v>
      </c>
      <c r="AN112" s="75">
        <f t="shared" si="114"/>
        <v>163.29751047582943</v>
      </c>
      <c r="AO112" s="75">
        <f t="shared" si="115"/>
        <v>0.04336857692979093</v>
      </c>
      <c r="AP112" s="75">
        <f t="shared" si="34"/>
        <v>0.022454312175596403</v>
      </c>
      <c r="AQ112" s="75">
        <f t="shared" si="35"/>
        <v>106.99442308444043</v>
      </c>
      <c r="AR112" s="75">
        <f t="shared" si="116"/>
        <v>11.729531201293236</v>
      </c>
      <c r="AS112" s="75">
        <f t="shared" si="36"/>
        <v>522.2854173940445</v>
      </c>
      <c r="AT112" s="76">
        <f t="shared" si="37"/>
        <v>125.56103098312815</v>
      </c>
      <c r="AU112" s="75">
        <f t="shared" si="44"/>
        <v>125.56103098312248</v>
      </c>
      <c r="AV112" s="75">
        <f t="shared" si="117"/>
        <v>-0.06599428224346582</v>
      </c>
      <c r="AW112" s="75">
        <f t="shared" si="118"/>
        <v>1.1295096222620826E-11</v>
      </c>
      <c r="AX112" s="55">
        <f t="shared" si="119"/>
        <v>2.9642106285256506</v>
      </c>
      <c r="AY112" s="75">
        <f t="shared" si="120"/>
        <v>1999.0572011369222</v>
      </c>
      <c r="AZ112" s="7">
        <f t="shared" si="121"/>
        <v>-1.1271738753043792</v>
      </c>
    </row>
    <row r="113" spans="1:52" ht="12.75">
      <c r="A113" s="50"/>
      <c r="B113" s="55">
        <f t="shared" si="80"/>
        <v>-46.17400000000006</v>
      </c>
      <c r="C113" s="73">
        <f t="shared" si="81"/>
        <v>-46.17400000000006</v>
      </c>
      <c r="D113" s="74">
        <f t="shared" si="82"/>
        <v>-0.008995087811413394</v>
      </c>
      <c r="E113" s="75">
        <f t="shared" si="83"/>
        <v>0</v>
      </c>
      <c r="F113" s="75">
        <v>0</v>
      </c>
      <c r="G113" s="75">
        <f t="shared" si="84"/>
        <v>0</v>
      </c>
      <c r="H113" s="74">
        <f t="shared" si="85"/>
        <v>0</v>
      </c>
      <c r="I113" s="74">
        <f t="shared" si="86"/>
        <v>3.1</v>
      </c>
      <c r="J113" s="75">
        <f t="shared" si="87"/>
        <v>-46.17400000000006</v>
      </c>
      <c r="K113" s="75">
        <f t="shared" si="88"/>
        <v>0.00026933218852268764</v>
      </c>
      <c r="L113" s="75">
        <f t="shared" si="89"/>
        <v>0.00013907432006757248</v>
      </c>
      <c r="M113" s="74">
        <f t="shared" si="90"/>
        <v>-0.008995087811413394</v>
      </c>
      <c r="N113" s="74">
        <f t="shared" si="91"/>
        <v>3.0910049121885868</v>
      </c>
      <c r="O113" s="74">
        <f t="shared" si="92"/>
        <v>-46.24582058270572</v>
      </c>
      <c r="P113" s="74">
        <f t="shared" si="93"/>
        <v>-0.056082300834505654</v>
      </c>
      <c r="Q113" s="75">
        <f t="shared" si="94"/>
        <v>-0.11230367598907888</v>
      </c>
      <c r="R113" s="75">
        <f t="shared" si="95"/>
        <v>163.30805390517378</v>
      </c>
      <c r="S113" s="75">
        <f t="shared" si="96"/>
        <v>-0.04460526893846514</v>
      </c>
      <c r="T113" s="75">
        <f t="shared" si="97"/>
        <v>-0.023093138112148595</v>
      </c>
      <c r="U113" s="75">
        <f t="shared" si="98"/>
        <v>106.9691671481134</v>
      </c>
      <c r="V113" s="75">
        <f t="shared" si="99"/>
        <v>-12.063790020717901</v>
      </c>
      <c r="W113" s="75">
        <f t="shared" si="100"/>
        <v>522.304304170019</v>
      </c>
      <c r="X113" s="76">
        <f t="shared" si="101"/>
        <v>125.56520525211988</v>
      </c>
      <c r="Y113" s="73">
        <f t="shared" si="42"/>
        <v>46.17400000000006</v>
      </c>
      <c r="Z113" s="74">
        <f t="shared" si="102"/>
        <v>-0.008995087811413394</v>
      </c>
      <c r="AA113" s="75">
        <f t="shared" si="103"/>
        <v>0</v>
      </c>
      <c r="AB113" s="75">
        <v>0</v>
      </c>
      <c r="AC113" s="75">
        <f t="shared" si="104"/>
        <v>0</v>
      </c>
      <c r="AD113" s="74">
        <f t="shared" si="105"/>
        <v>0</v>
      </c>
      <c r="AE113" s="74">
        <f t="shared" si="106"/>
        <v>3.1</v>
      </c>
      <c r="AF113" s="75">
        <f t="shared" si="107"/>
        <v>46.17400000000006</v>
      </c>
      <c r="AG113" s="75">
        <f t="shared" si="108"/>
        <v>-0.00026933218852268764</v>
      </c>
      <c r="AH113" s="75">
        <f t="shared" si="109"/>
        <v>-0.00013907432006757243</v>
      </c>
      <c r="AI113" s="74">
        <f t="shared" si="110"/>
        <v>-0.008995087811413394</v>
      </c>
      <c r="AJ113" s="74">
        <f t="shared" si="111"/>
        <v>3.0910049121885868</v>
      </c>
      <c r="AK113" s="74">
        <f t="shared" si="112"/>
        <v>46.24582058270572</v>
      </c>
      <c r="AL113" s="74">
        <f t="shared" si="113"/>
        <v>0.05608230083450565</v>
      </c>
      <c r="AM113" s="75">
        <f t="shared" si="31"/>
        <v>0.11230367598907887</v>
      </c>
      <c r="AN113" s="75">
        <f t="shared" si="114"/>
        <v>163.30805390517276</v>
      </c>
      <c r="AO113" s="75">
        <f t="shared" si="115"/>
        <v>0.044605268938465406</v>
      </c>
      <c r="AP113" s="75">
        <f t="shared" si="34"/>
        <v>0.023093138112148054</v>
      </c>
      <c r="AQ113" s="75">
        <f t="shared" si="35"/>
        <v>106.96916714811442</v>
      </c>
      <c r="AR113" s="75">
        <f t="shared" si="116"/>
        <v>12.063790020717972</v>
      </c>
      <c r="AS113" s="75">
        <f t="shared" si="36"/>
        <v>522.3043041700345</v>
      </c>
      <c r="AT113" s="76">
        <f t="shared" si="37"/>
        <v>125.56520525213546</v>
      </c>
      <c r="AU113" s="75">
        <f t="shared" si="44"/>
        <v>125.56520525212765</v>
      </c>
      <c r="AV113" s="75">
        <f t="shared" si="117"/>
        <v>-0.06182001323828956</v>
      </c>
      <c r="AW113" s="75">
        <f t="shared" si="118"/>
        <v>-4.026898666780338E-11</v>
      </c>
      <c r="AX113" s="55">
        <f t="shared" si="119"/>
        <v>2.8557438750952815</v>
      </c>
      <c r="AY113" s="75">
        <f t="shared" si="120"/>
        <v>1999.1129569836135</v>
      </c>
      <c r="AZ113" s="7">
        <f t="shared" si="121"/>
        <v>-1.0714180286131523</v>
      </c>
    </row>
    <row r="114" spans="1:52" ht="12.75">
      <c r="A114" s="50"/>
      <c r="B114" s="55">
        <f t="shared" si="80"/>
        <v>-47.45300000000007</v>
      </c>
      <c r="C114" s="73">
        <f t="shared" si="81"/>
        <v>-47.45300000000007</v>
      </c>
      <c r="D114" s="74">
        <f t="shared" si="82"/>
        <v>-0.009333634135862856</v>
      </c>
      <c r="E114" s="75">
        <f t="shared" si="83"/>
        <v>0</v>
      </c>
      <c r="F114" s="75">
        <v>0</v>
      </c>
      <c r="G114" s="75">
        <f t="shared" si="84"/>
        <v>0</v>
      </c>
      <c r="H114" s="74">
        <f t="shared" si="85"/>
        <v>0</v>
      </c>
      <c r="I114" s="74">
        <f t="shared" si="86"/>
        <v>3.1</v>
      </c>
      <c r="J114" s="75">
        <f t="shared" si="87"/>
        <v>-47.45300000000007</v>
      </c>
      <c r="K114" s="75">
        <f t="shared" si="88"/>
        <v>0.00026283213805571547</v>
      </c>
      <c r="L114" s="75">
        <f t="shared" si="89"/>
        <v>0.000135717906619672</v>
      </c>
      <c r="M114" s="74">
        <f t="shared" si="90"/>
        <v>-0.009333634135862856</v>
      </c>
      <c r="N114" s="74">
        <f t="shared" si="91"/>
        <v>3.0906663658641373</v>
      </c>
      <c r="O114" s="74">
        <f t="shared" si="92"/>
        <v>-47.52308722199234</v>
      </c>
      <c r="P114" s="74">
        <f t="shared" si="93"/>
        <v>-0.05764014620202692</v>
      </c>
      <c r="Q114" s="75">
        <f t="shared" si="94"/>
        <v>-0.11541601031067351</v>
      </c>
      <c r="R114" s="75">
        <f t="shared" si="95"/>
        <v>163.31890060294808</v>
      </c>
      <c r="S114" s="75">
        <f t="shared" si="96"/>
        <v>-0.04584205780423854</v>
      </c>
      <c r="T114" s="75">
        <f t="shared" si="97"/>
        <v>-0.02373189470219643</v>
      </c>
      <c r="U114" s="75">
        <f t="shared" si="98"/>
        <v>106.94319337866318</v>
      </c>
      <c r="V114" s="75">
        <f t="shared" si="99"/>
        <v>-12.398056566501017</v>
      </c>
      <c r="W114" s="75">
        <f t="shared" si="100"/>
        <v>522.3236110933684</v>
      </c>
      <c r="X114" s="76">
        <f t="shared" si="101"/>
        <v>125.56938510379337</v>
      </c>
      <c r="Y114" s="73">
        <f t="shared" si="42"/>
        <v>47.45300000000007</v>
      </c>
      <c r="Z114" s="74">
        <f t="shared" si="102"/>
        <v>-0.009333634135862856</v>
      </c>
      <c r="AA114" s="75">
        <f t="shared" si="103"/>
        <v>0</v>
      </c>
      <c r="AB114" s="75">
        <v>0</v>
      </c>
      <c r="AC114" s="75">
        <f t="shared" si="104"/>
        <v>0</v>
      </c>
      <c r="AD114" s="74">
        <f t="shared" si="105"/>
        <v>0</v>
      </c>
      <c r="AE114" s="74">
        <f t="shared" si="106"/>
        <v>3.1</v>
      </c>
      <c r="AF114" s="75">
        <f t="shared" si="107"/>
        <v>47.45300000000007</v>
      </c>
      <c r="AG114" s="75">
        <f t="shared" si="108"/>
        <v>-0.00026283213805571547</v>
      </c>
      <c r="AH114" s="75">
        <f t="shared" si="109"/>
        <v>-0.00013571790661967207</v>
      </c>
      <c r="AI114" s="74">
        <f t="shared" si="110"/>
        <v>-0.009333634135862856</v>
      </c>
      <c r="AJ114" s="74">
        <f t="shared" si="111"/>
        <v>3.0906663658641373</v>
      </c>
      <c r="AK114" s="74">
        <f t="shared" si="112"/>
        <v>47.52308722199234</v>
      </c>
      <c r="AL114" s="74">
        <f t="shared" si="113"/>
        <v>0.05764014620202692</v>
      </c>
      <c r="AM114" s="75">
        <f t="shared" si="31"/>
        <v>0.11541601031067351</v>
      </c>
      <c r="AN114" s="75">
        <f t="shared" si="114"/>
        <v>163.31890060294722</v>
      </c>
      <c r="AO114" s="75">
        <f t="shared" si="115"/>
        <v>0.045842057804238764</v>
      </c>
      <c r="AP114" s="75">
        <f t="shared" si="34"/>
        <v>0.023731894702195985</v>
      </c>
      <c r="AQ114" s="75">
        <f t="shared" si="35"/>
        <v>106.94319337866403</v>
      </c>
      <c r="AR114" s="75">
        <f t="shared" si="116"/>
        <v>12.398056566501078</v>
      </c>
      <c r="AS114" s="75">
        <f t="shared" si="36"/>
        <v>522.3236110933807</v>
      </c>
      <c r="AT114" s="76">
        <f t="shared" si="37"/>
        <v>125.56938510380564</v>
      </c>
      <c r="AU114" s="75">
        <f t="shared" si="44"/>
        <v>125.5693851037995</v>
      </c>
      <c r="AV114" s="75">
        <f t="shared" si="117"/>
        <v>-0.057640161566439474</v>
      </c>
      <c r="AW114" s="75">
        <f t="shared" si="118"/>
        <v>-6.445889018476424E-12</v>
      </c>
      <c r="AX114" s="55">
        <f t="shared" si="119"/>
        <v>2.736334212834289</v>
      </c>
      <c r="AY114" s="75">
        <f t="shared" si="120"/>
        <v>1999.169965410872</v>
      </c>
      <c r="AZ114" s="7">
        <f t="shared" si="121"/>
        <v>-1.0144096013546005</v>
      </c>
    </row>
    <row r="115" spans="1:52" ht="12.75">
      <c r="A115" s="50"/>
      <c r="B115" s="55">
        <f t="shared" si="80"/>
        <v>-48.73200000000007</v>
      </c>
      <c r="C115" s="73">
        <f t="shared" si="81"/>
        <v>-48.73200000000007</v>
      </c>
      <c r="D115" s="74">
        <f t="shared" si="82"/>
        <v>-0.00966295791406635</v>
      </c>
      <c r="E115" s="75">
        <f t="shared" si="83"/>
        <v>0</v>
      </c>
      <c r="F115" s="75">
        <v>0</v>
      </c>
      <c r="G115" s="75">
        <f t="shared" si="84"/>
        <v>0</v>
      </c>
      <c r="H115" s="74">
        <f t="shared" si="85"/>
        <v>0</v>
      </c>
      <c r="I115" s="74">
        <f t="shared" si="86"/>
        <v>3.1</v>
      </c>
      <c r="J115" s="75">
        <f t="shared" si="87"/>
        <v>-48.73200000000007</v>
      </c>
      <c r="K115" s="75">
        <f t="shared" si="88"/>
        <v>0.00025518821276706953</v>
      </c>
      <c r="L115" s="75">
        <f t="shared" si="89"/>
        <v>0.0001317708336573592</v>
      </c>
      <c r="M115" s="74">
        <f t="shared" si="90"/>
        <v>-0.00966295791406635</v>
      </c>
      <c r="N115" s="74">
        <f t="shared" si="91"/>
        <v>3.0903370420859337</v>
      </c>
      <c r="O115" s="74">
        <f t="shared" si="92"/>
        <v>-48.8000488375331</v>
      </c>
      <c r="P115" s="74">
        <f t="shared" si="93"/>
        <v>-0.059198350736889144</v>
      </c>
      <c r="Q115" s="75">
        <f t="shared" si="94"/>
        <v>-0.11852847230743564</v>
      </c>
      <c r="R115" s="75">
        <f t="shared" si="95"/>
        <v>163.3300511573226</v>
      </c>
      <c r="S115" s="75">
        <f t="shared" si="96"/>
        <v>-0.04707894587915472</v>
      </c>
      <c r="T115" s="75">
        <f t="shared" si="97"/>
        <v>-0.024370580549126206</v>
      </c>
      <c r="U115" s="75">
        <f t="shared" si="98"/>
        <v>106.91650108398335</v>
      </c>
      <c r="V115" s="75">
        <f t="shared" si="99"/>
        <v>-12.732330958569104</v>
      </c>
      <c r="W115" s="75">
        <f t="shared" si="100"/>
        <v>522.3433290414049</v>
      </c>
      <c r="X115" s="76">
        <f t="shared" si="101"/>
        <v>125.5735613115246</v>
      </c>
      <c r="Y115" s="73">
        <f t="shared" si="42"/>
        <v>48.73200000000007</v>
      </c>
      <c r="Z115" s="74">
        <f t="shared" si="102"/>
        <v>-0.00966295791406635</v>
      </c>
      <c r="AA115" s="75">
        <f t="shared" si="103"/>
        <v>0</v>
      </c>
      <c r="AB115" s="75">
        <v>0</v>
      </c>
      <c r="AC115" s="75">
        <f t="shared" si="104"/>
        <v>0</v>
      </c>
      <c r="AD115" s="74">
        <f t="shared" si="105"/>
        <v>0</v>
      </c>
      <c r="AE115" s="74">
        <f t="shared" si="106"/>
        <v>3.1</v>
      </c>
      <c r="AF115" s="75">
        <f t="shared" si="107"/>
        <v>48.73200000000007</v>
      </c>
      <c r="AG115" s="75">
        <f t="shared" si="108"/>
        <v>-0.00025518821276706953</v>
      </c>
      <c r="AH115" s="75">
        <f t="shared" si="109"/>
        <v>-0.0001317708336573592</v>
      </c>
      <c r="AI115" s="74">
        <f t="shared" si="110"/>
        <v>-0.00966295791406635</v>
      </c>
      <c r="AJ115" s="74">
        <f t="shared" si="111"/>
        <v>3.0903370420859337</v>
      </c>
      <c r="AK115" s="74">
        <f t="shared" si="112"/>
        <v>48.8000488375331</v>
      </c>
      <c r="AL115" s="74">
        <f t="shared" si="113"/>
        <v>0.059198350736889144</v>
      </c>
      <c r="AM115" s="75">
        <f t="shared" si="31"/>
        <v>0.11852847230743564</v>
      </c>
      <c r="AN115" s="75">
        <f t="shared" si="114"/>
        <v>163.3300511573218</v>
      </c>
      <c r="AO115" s="75">
        <f t="shared" si="115"/>
        <v>0.04707894587915491</v>
      </c>
      <c r="AP115" s="75">
        <f t="shared" si="34"/>
        <v>0.024370580549125817</v>
      </c>
      <c r="AQ115" s="75">
        <f t="shared" si="35"/>
        <v>106.91650108398414</v>
      </c>
      <c r="AR115" s="75">
        <f t="shared" si="116"/>
        <v>12.732330958569156</v>
      </c>
      <c r="AS115" s="75">
        <f t="shared" si="36"/>
        <v>522.3433290414154</v>
      </c>
      <c r="AT115" s="76">
        <f t="shared" si="37"/>
        <v>125.57356131153506</v>
      </c>
      <c r="AU115" s="75">
        <f t="shared" si="44"/>
        <v>125.57356131152983</v>
      </c>
      <c r="AV115" s="75">
        <f t="shared" si="117"/>
        <v>-0.0534639538361148</v>
      </c>
      <c r="AW115" s="75">
        <f t="shared" si="118"/>
        <v>1.1800195475481588E-11</v>
      </c>
      <c r="AX115" s="55">
        <f t="shared" si="119"/>
        <v>2.6064112117381297</v>
      </c>
      <c r="AY115" s="75">
        <f t="shared" si="120"/>
        <v>1999.2282005294867</v>
      </c>
      <c r="AZ115" s="7">
        <f t="shared" si="121"/>
        <v>-0.9561744827399252</v>
      </c>
    </row>
    <row r="116" spans="1:52" ht="12.75">
      <c r="A116" s="50"/>
      <c r="B116" s="55">
        <f t="shared" si="80"/>
        <v>-50.011000000000074</v>
      </c>
      <c r="C116" s="73">
        <f t="shared" si="81"/>
        <v>-50.011000000000074</v>
      </c>
      <c r="D116" s="74">
        <f t="shared" si="82"/>
        <v>-0.009981563664761828</v>
      </c>
      <c r="E116" s="75">
        <f t="shared" si="83"/>
        <v>0</v>
      </c>
      <c r="F116" s="75">
        <v>0</v>
      </c>
      <c r="G116" s="75">
        <f t="shared" si="84"/>
        <v>0</v>
      </c>
      <c r="H116" s="74">
        <f t="shared" si="85"/>
        <v>0</v>
      </c>
      <c r="I116" s="74">
        <f t="shared" si="86"/>
        <v>3.1</v>
      </c>
      <c r="J116" s="75">
        <f t="shared" si="87"/>
        <v>-50.011000000000074</v>
      </c>
      <c r="K116" s="75">
        <f t="shared" si="88"/>
        <v>0.00024636963078980556</v>
      </c>
      <c r="L116" s="75">
        <f t="shared" si="89"/>
        <v>0.0001272172064441858</v>
      </c>
      <c r="M116" s="74">
        <f t="shared" si="90"/>
        <v>-0.009981563664761828</v>
      </c>
      <c r="N116" s="74">
        <f t="shared" si="91"/>
        <v>3.0900184363352383</v>
      </c>
      <c r="O116" s="74">
        <f t="shared" si="92"/>
        <v>-50.07669722166963</v>
      </c>
      <c r="P116" s="74">
        <f t="shared" si="93"/>
        <v>-0.06075692403435485</v>
      </c>
      <c r="Q116" s="75">
        <f t="shared" si="94"/>
        <v>-0.12164106527515388</v>
      </c>
      <c r="R116" s="75">
        <f t="shared" si="95"/>
        <v>163.34150617206814</v>
      </c>
      <c r="S116" s="75">
        <f t="shared" si="96"/>
        <v>-0.04831593548822735</v>
      </c>
      <c r="T116" s="75">
        <f t="shared" si="97"/>
        <v>-0.025009194298699175</v>
      </c>
      <c r="U116" s="75">
        <f t="shared" si="98"/>
        <v>106.88908955421107</v>
      </c>
      <c r="V116" s="75">
        <f t="shared" si="99"/>
        <v>-13.066613309182653</v>
      </c>
      <c r="W116" s="75">
        <f t="shared" si="100"/>
        <v>522.363448649081</v>
      </c>
      <c r="X116" s="76">
        <f t="shared" si="101"/>
        <v>125.57772440417398</v>
      </c>
      <c r="Y116" s="73">
        <f t="shared" si="42"/>
        <v>50.011000000000074</v>
      </c>
      <c r="Z116" s="74">
        <f t="shared" si="102"/>
        <v>-0.009981563664761828</v>
      </c>
      <c r="AA116" s="75">
        <f t="shared" si="103"/>
        <v>0</v>
      </c>
      <c r="AB116" s="75">
        <v>0</v>
      </c>
      <c r="AC116" s="75">
        <f t="shared" si="104"/>
        <v>0</v>
      </c>
      <c r="AD116" s="74">
        <f t="shared" si="105"/>
        <v>0</v>
      </c>
      <c r="AE116" s="74">
        <f t="shared" si="106"/>
        <v>3.1</v>
      </c>
      <c r="AF116" s="75">
        <f t="shared" si="107"/>
        <v>50.011000000000074</v>
      </c>
      <c r="AG116" s="75">
        <f t="shared" si="108"/>
        <v>-0.00024636963078980556</v>
      </c>
      <c r="AH116" s="75">
        <f t="shared" si="109"/>
        <v>-0.0001272172064441858</v>
      </c>
      <c r="AI116" s="74">
        <f t="shared" si="110"/>
        <v>-0.009981563664761828</v>
      </c>
      <c r="AJ116" s="74">
        <f t="shared" si="111"/>
        <v>3.0900184363352383</v>
      </c>
      <c r="AK116" s="74">
        <f t="shared" si="112"/>
        <v>50.07669722166963</v>
      </c>
      <c r="AL116" s="74">
        <f t="shared" si="113"/>
        <v>0.06075692403435485</v>
      </c>
      <c r="AM116" s="75">
        <f t="shared" si="31"/>
        <v>0.12164106527515388</v>
      </c>
      <c r="AN116" s="75">
        <f t="shared" si="114"/>
        <v>163.34150617206728</v>
      </c>
      <c r="AO116" s="75">
        <f t="shared" si="115"/>
        <v>0.04831593548822759</v>
      </c>
      <c r="AP116" s="75">
        <f t="shared" si="34"/>
        <v>0.025009194298698703</v>
      </c>
      <c r="AQ116" s="75">
        <f t="shared" si="35"/>
        <v>106.88908955421186</v>
      </c>
      <c r="AR116" s="75">
        <f t="shared" si="116"/>
        <v>13.066613309182717</v>
      </c>
      <c r="AS116" s="75">
        <f t="shared" si="36"/>
        <v>522.3634486490934</v>
      </c>
      <c r="AT116" s="76">
        <f t="shared" si="37"/>
        <v>125.57772440418626</v>
      </c>
      <c r="AU116" s="75">
        <f t="shared" si="44"/>
        <v>125.57772440418012</v>
      </c>
      <c r="AV116" s="75">
        <f t="shared" si="117"/>
        <v>-0.049300861185827216</v>
      </c>
      <c r="AW116" s="75">
        <f t="shared" si="118"/>
        <v>-1.4292005361673888E-11</v>
      </c>
      <c r="AX116" s="55">
        <f t="shared" si="119"/>
        <v>2.466463879089882</v>
      </c>
      <c r="AY116" s="75">
        <f t="shared" si="120"/>
        <v>1999.2876357663931</v>
      </c>
      <c r="AZ116" s="7">
        <f t="shared" si="121"/>
        <v>-0.8967392458334871</v>
      </c>
    </row>
    <row r="117" spans="1:52" ht="12.75">
      <c r="A117" s="50"/>
      <c r="B117" s="55">
        <f t="shared" si="80"/>
        <v>-51.29000000000008</v>
      </c>
      <c r="C117" s="73">
        <f t="shared" si="81"/>
        <v>-51.29000000000008</v>
      </c>
      <c r="D117" s="74">
        <f t="shared" si="82"/>
        <v>-0.010287915896061095</v>
      </c>
      <c r="E117" s="75">
        <f t="shared" si="83"/>
        <v>0</v>
      </c>
      <c r="F117" s="75">
        <v>0</v>
      </c>
      <c r="G117" s="75">
        <f t="shared" si="84"/>
        <v>0</v>
      </c>
      <c r="H117" s="74">
        <f t="shared" si="85"/>
        <v>0</v>
      </c>
      <c r="I117" s="74">
        <f t="shared" si="86"/>
        <v>3.1</v>
      </c>
      <c r="J117" s="75">
        <f t="shared" si="87"/>
        <v>-51.29000000000008</v>
      </c>
      <c r="K117" s="75">
        <f t="shared" si="88"/>
        <v>0.00023634561395218315</v>
      </c>
      <c r="L117" s="75">
        <f t="shared" si="89"/>
        <v>0.00012204113215342393</v>
      </c>
      <c r="M117" s="74">
        <f t="shared" si="90"/>
        <v>-0.010287915896061095</v>
      </c>
      <c r="N117" s="74">
        <f t="shared" si="91"/>
        <v>3.089712084103939</v>
      </c>
      <c r="O117" s="74">
        <f t="shared" si="92"/>
        <v>-51.353024167690904</v>
      </c>
      <c r="P117" s="74">
        <f t="shared" si="93"/>
        <v>-0.062315875682703185</v>
      </c>
      <c r="Q117" s="75">
        <f t="shared" si="94"/>
        <v>-0.1247537924975598</v>
      </c>
      <c r="R117" s="75">
        <f t="shared" si="95"/>
        <v>163.35326626651442</v>
      </c>
      <c r="S117" s="75">
        <f t="shared" si="96"/>
        <v>-0.049553028928724555</v>
      </c>
      <c r="T117" s="75">
        <f t="shared" si="97"/>
        <v>-0.025647734640110692</v>
      </c>
      <c r="U117" s="75">
        <f t="shared" si="98"/>
        <v>106.86095806182362</v>
      </c>
      <c r="V117" s="75">
        <f t="shared" si="99"/>
        <v>-13.400903722735961</v>
      </c>
      <c r="W117" s="75">
        <f t="shared" si="100"/>
        <v>522.3839603096303</v>
      </c>
      <c r="X117" s="76">
        <f t="shared" si="101"/>
        <v>125.58186466678205</v>
      </c>
      <c r="Y117" s="73">
        <f t="shared" si="42"/>
        <v>51.29000000000008</v>
      </c>
      <c r="Z117" s="74">
        <f t="shared" si="102"/>
        <v>-0.010287915896061095</v>
      </c>
      <c r="AA117" s="75">
        <f t="shared" si="103"/>
        <v>0</v>
      </c>
      <c r="AB117" s="75">
        <v>0</v>
      </c>
      <c r="AC117" s="75">
        <f t="shared" si="104"/>
        <v>0</v>
      </c>
      <c r="AD117" s="74">
        <f t="shared" si="105"/>
        <v>0</v>
      </c>
      <c r="AE117" s="74">
        <f t="shared" si="106"/>
        <v>3.1</v>
      </c>
      <c r="AF117" s="75">
        <f t="shared" si="107"/>
        <v>51.29000000000008</v>
      </c>
      <c r="AG117" s="75">
        <f t="shared" si="108"/>
        <v>-0.00023634561395218315</v>
      </c>
      <c r="AH117" s="75">
        <f t="shared" si="109"/>
        <v>-0.00012204113215342393</v>
      </c>
      <c r="AI117" s="74">
        <f t="shared" si="110"/>
        <v>-0.010287915896061095</v>
      </c>
      <c r="AJ117" s="74">
        <f t="shared" si="111"/>
        <v>3.089712084103939</v>
      </c>
      <c r="AK117" s="74">
        <f t="shared" si="112"/>
        <v>51.353024167690904</v>
      </c>
      <c r="AL117" s="74">
        <f t="shared" si="113"/>
        <v>0.062315875682703185</v>
      </c>
      <c r="AM117" s="75">
        <f t="shared" si="31"/>
        <v>0.1247537924975598</v>
      </c>
      <c r="AN117" s="75">
        <f t="shared" si="114"/>
        <v>163.35326626651363</v>
      </c>
      <c r="AO117" s="75">
        <f t="shared" si="115"/>
        <v>0.04955302892872478</v>
      </c>
      <c r="AP117" s="75">
        <f t="shared" si="34"/>
        <v>0.025647734640110248</v>
      </c>
      <c r="AQ117" s="75">
        <f t="shared" si="35"/>
        <v>106.86095806182442</v>
      </c>
      <c r="AR117" s="75">
        <f t="shared" si="116"/>
        <v>13.400903722736018</v>
      </c>
      <c r="AS117" s="75">
        <f t="shared" si="36"/>
        <v>522.3839603096416</v>
      </c>
      <c r="AT117" s="76">
        <f t="shared" si="37"/>
        <v>125.58186466679331</v>
      </c>
      <c r="AU117" s="75">
        <f t="shared" si="44"/>
        <v>125.58186466678768</v>
      </c>
      <c r="AV117" s="75">
        <f t="shared" si="117"/>
        <v>-0.04516059857826349</v>
      </c>
      <c r="AW117" s="75">
        <f t="shared" si="118"/>
        <v>-5.090555425346544E-12</v>
      </c>
      <c r="AX117" s="55">
        <f t="shared" si="119"/>
        <v>2.3170421743030434</v>
      </c>
      <c r="AY117" s="75">
        <f t="shared" si="120"/>
        <v>1999.3482438668743</v>
      </c>
      <c r="AZ117" s="7">
        <f t="shared" si="121"/>
        <v>-0.8361311453522831</v>
      </c>
    </row>
    <row r="118" spans="1:52" ht="12.75">
      <c r="A118" s="50"/>
      <c r="B118" s="55">
        <f t="shared" si="80"/>
        <v>-52.56900000000008</v>
      </c>
      <c r="C118" s="73">
        <f t="shared" si="81"/>
        <v>-52.56900000000008</v>
      </c>
      <c r="D118" s="74">
        <f t="shared" si="82"/>
        <v>-0.010580439085429494</v>
      </c>
      <c r="E118" s="75">
        <f t="shared" si="83"/>
        <v>0</v>
      </c>
      <c r="F118" s="75">
        <v>0</v>
      </c>
      <c r="G118" s="75">
        <f t="shared" si="84"/>
        <v>0</v>
      </c>
      <c r="H118" s="74">
        <f t="shared" si="85"/>
        <v>0</v>
      </c>
      <c r="I118" s="74">
        <f t="shared" si="86"/>
        <v>3.1</v>
      </c>
      <c r="J118" s="75">
        <f t="shared" si="87"/>
        <v>-52.56900000000008</v>
      </c>
      <c r="K118" s="75">
        <f t="shared" si="88"/>
        <v>0.00022508538784718132</v>
      </c>
      <c r="L118" s="75">
        <f t="shared" si="89"/>
        <v>0.0001162267199037244</v>
      </c>
      <c r="M118" s="74">
        <f t="shared" si="90"/>
        <v>-0.010580439085429494</v>
      </c>
      <c r="N118" s="74">
        <f t="shared" si="91"/>
        <v>3.0894195609145707</v>
      </c>
      <c r="O118" s="74">
        <f t="shared" si="92"/>
        <v>-52.62902146983943</v>
      </c>
      <c r="P118" s="74">
        <f t="shared" si="93"/>
        <v>-0.06387521526302421</v>
      </c>
      <c r="Q118" s="75">
        <f t="shared" si="94"/>
        <v>-0.12786665724595214</v>
      </c>
      <c r="R118" s="75">
        <f t="shared" si="95"/>
        <v>163.3653320755086</v>
      </c>
      <c r="S118" s="75">
        <f t="shared" si="96"/>
        <v>-0.05079022846945459</v>
      </c>
      <c r="T118" s="75">
        <f t="shared" si="97"/>
        <v>-0.026286200307042956</v>
      </c>
      <c r="U118" s="75">
        <f t="shared" si="98"/>
        <v>106.83210586173675</v>
      </c>
      <c r="V118" s="75">
        <f t="shared" si="99"/>
        <v>-13.735202295557558</v>
      </c>
      <c r="W118" s="75">
        <f t="shared" si="100"/>
        <v>522.4048541752245</v>
      </c>
      <c r="X118" s="76">
        <f t="shared" si="101"/>
        <v>125.5859721412836</v>
      </c>
      <c r="Y118" s="73">
        <f t="shared" si="42"/>
        <v>52.56900000000008</v>
      </c>
      <c r="Z118" s="74">
        <f t="shared" si="102"/>
        <v>-0.010580439085429494</v>
      </c>
      <c r="AA118" s="75">
        <f t="shared" si="103"/>
        <v>0</v>
      </c>
      <c r="AB118" s="75">
        <v>0</v>
      </c>
      <c r="AC118" s="75">
        <f t="shared" si="104"/>
        <v>0</v>
      </c>
      <c r="AD118" s="74">
        <f t="shared" si="105"/>
        <v>0</v>
      </c>
      <c r="AE118" s="74">
        <f t="shared" si="106"/>
        <v>3.1</v>
      </c>
      <c r="AF118" s="75">
        <f t="shared" si="107"/>
        <v>52.56900000000008</v>
      </c>
      <c r="AG118" s="75">
        <f t="shared" si="108"/>
        <v>-0.00022508538784718132</v>
      </c>
      <c r="AH118" s="75">
        <f t="shared" si="109"/>
        <v>-0.00011622671990372434</v>
      </c>
      <c r="AI118" s="74">
        <f t="shared" si="110"/>
        <v>-0.010580439085429494</v>
      </c>
      <c r="AJ118" s="74">
        <f t="shared" si="111"/>
        <v>3.0894195609145707</v>
      </c>
      <c r="AK118" s="74">
        <f t="shared" si="112"/>
        <v>52.62902146983943</v>
      </c>
      <c r="AL118" s="74">
        <f t="shared" si="113"/>
        <v>0.06387521526302421</v>
      </c>
      <c r="AM118" s="75">
        <f t="shared" si="31"/>
        <v>0.12786665724595214</v>
      </c>
      <c r="AN118" s="75">
        <f t="shared" si="114"/>
        <v>163.36533207550775</v>
      </c>
      <c r="AO118" s="75">
        <f t="shared" si="115"/>
        <v>0.05079022846945486</v>
      </c>
      <c r="AP118" s="75">
        <f t="shared" si="34"/>
        <v>0.02628620030704243</v>
      </c>
      <c r="AQ118" s="75">
        <f t="shared" si="35"/>
        <v>106.8321058617376</v>
      </c>
      <c r="AR118" s="75">
        <f t="shared" si="116"/>
        <v>13.735202295557631</v>
      </c>
      <c r="AS118" s="75">
        <f t="shared" si="36"/>
        <v>522.4048541752378</v>
      </c>
      <c r="AT118" s="76">
        <f t="shared" si="37"/>
        <v>125.5859721412969</v>
      </c>
      <c r="AU118" s="75">
        <f t="shared" si="44"/>
        <v>125.58597214129027</v>
      </c>
      <c r="AV118" s="75">
        <f t="shared" si="117"/>
        <v>-0.041053124075673963</v>
      </c>
      <c r="AW118" s="75">
        <f t="shared" si="118"/>
        <v>-3.59613305425795E-11</v>
      </c>
      <c r="AX118" s="55">
        <f t="shared" si="119"/>
        <v>2.1587585166460452</v>
      </c>
      <c r="AY118" s="75">
        <f t="shared" si="120"/>
        <v>1999.4099968968028</v>
      </c>
      <c r="AZ118" s="7">
        <f t="shared" si="121"/>
        <v>-0.774378115423815</v>
      </c>
    </row>
    <row r="119" spans="1:52" ht="12.75">
      <c r="A119" s="50"/>
      <c r="B119" s="55">
        <f t="shared" si="80"/>
        <v>-53.848000000000084</v>
      </c>
      <c r="C119" s="73">
        <f t="shared" si="81"/>
        <v>-53.848000000000084</v>
      </c>
      <c r="D119" s="74">
        <f t="shared" si="82"/>
        <v>-0.010857517664342509</v>
      </c>
      <c r="E119" s="75">
        <f t="shared" si="83"/>
        <v>0</v>
      </c>
      <c r="F119" s="75">
        <v>0</v>
      </c>
      <c r="G119" s="75">
        <f t="shared" si="84"/>
        <v>0</v>
      </c>
      <c r="H119" s="74">
        <f t="shared" si="85"/>
        <v>0</v>
      </c>
      <c r="I119" s="74">
        <f t="shared" si="86"/>
        <v>3.1</v>
      </c>
      <c r="J119" s="75">
        <f t="shared" si="87"/>
        <v>-53.848000000000084</v>
      </c>
      <c r="K119" s="75">
        <f t="shared" si="88"/>
        <v>0.00021255818190000705</v>
      </c>
      <c r="L119" s="75">
        <f t="shared" si="89"/>
        <v>0.00010975808079364922</v>
      </c>
      <c r="M119" s="74">
        <f t="shared" si="90"/>
        <v>-0.010857517664342509</v>
      </c>
      <c r="N119" s="74">
        <f t="shared" si="91"/>
        <v>3.0891424823356575</v>
      </c>
      <c r="O119" s="74">
        <f t="shared" si="92"/>
        <v>-53.90468092331604</v>
      </c>
      <c r="P119" s="74">
        <f t="shared" si="93"/>
        <v>-0.0654349523490111</v>
      </c>
      <c r="Q119" s="75">
        <f t="shared" si="94"/>
        <v>-0.13097966277881584</v>
      </c>
      <c r="R119" s="75">
        <f t="shared" si="95"/>
        <v>163.37770424937497</v>
      </c>
      <c r="S119" s="75">
        <f t="shared" si="96"/>
        <v>-0.05202753635005203</v>
      </c>
      <c r="T119" s="75">
        <f t="shared" si="97"/>
        <v>-0.026924590078711785</v>
      </c>
      <c r="U119" s="75">
        <f t="shared" si="98"/>
        <v>106.8025321914024</v>
      </c>
      <c r="V119" s="75">
        <f t="shared" si="99"/>
        <v>-14.06950911571103</v>
      </c>
      <c r="W119" s="75">
        <f t="shared" si="100"/>
        <v>522.4261201576246</v>
      </c>
      <c r="X119" s="76">
        <f t="shared" si="101"/>
        <v>125.5900366272158</v>
      </c>
      <c r="Y119" s="73">
        <f t="shared" si="42"/>
        <v>53.848000000000084</v>
      </c>
      <c r="Z119" s="74">
        <f t="shared" si="102"/>
        <v>-0.010857517664342509</v>
      </c>
      <c r="AA119" s="75">
        <f t="shared" si="103"/>
        <v>0</v>
      </c>
      <c r="AB119" s="75">
        <v>0</v>
      </c>
      <c r="AC119" s="75">
        <f t="shared" si="104"/>
        <v>0</v>
      </c>
      <c r="AD119" s="74">
        <f t="shared" si="105"/>
        <v>0</v>
      </c>
      <c r="AE119" s="74">
        <f t="shared" si="106"/>
        <v>3.1</v>
      </c>
      <c r="AF119" s="75">
        <f t="shared" si="107"/>
        <v>53.848000000000084</v>
      </c>
      <c r="AG119" s="75">
        <f t="shared" si="108"/>
        <v>-0.00021255818190000705</v>
      </c>
      <c r="AH119" s="75">
        <f t="shared" si="109"/>
        <v>-0.00010975808079364922</v>
      </c>
      <c r="AI119" s="74">
        <f t="shared" si="110"/>
        <v>-0.010857517664342509</v>
      </c>
      <c r="AJ119" s="74">
        <f t="shared" si="111"/>
        <v>3.0891424823356575</v>
      </c>
      <c r="AK119" s="74">
        <f t="shared" si="112"/>
        <v>53.90468092331604</v>
      </c>
      <c r="AL119" s="74">
        <f t="shared" si="113"/>
        <v>0.0654349523490111</v>
      </c>
      <c r="AM119" s="75">
        <f t="shared" si="31"/>
        <v>0.13097966277881584</v>
      </c>
      <c r="AN119" s="75">
        <f t="shared" si="114"/>
        <v>163.3777042493743</v>
      </c>
      <c r="AO119" s="75">
        <f t="shared" si="115"/>
        <v>0.052027536350052236</v>
      </c>
      <c r="AP119" s="75">
        <f t="shared" si="34"/>
        <v>0.02692459007871137</v>
      </c>
      <c r="AQ119" s="75">
        <f t="shared" si="35"/>
        <v>106.80253219140309</v>
      </c>
      <c r="AR119" s="75">
        <f t="shared" si="116"/>
        <v>14.069509115711087</v>
      </c>
      <c r="AS119" s="75">
        <f t="shared" si="36"/>
        <v>522.4261201576348</v>
      </c>
      <c r="AT119" s="76">
        <f t="shared" si="37"/>
        <v>125.59003662722603</v>
      </c>
      <c r="AU119" s="75">
        <f t="shared" si="44"/>
        <v>125.59003662722091</v>
      </c>
      <c r="AV119" s="75">
        <f t="shared" si="117"/>
        <v>-0.03698863814503284</v>
      </c>
      <c r="AW119" s="75">
        <f t="shared" si="118"/>
        <v>1.4966756033145779E-12</v>
      </c>
      <c r="AX119" s="55">
        <f t="shared" si="119"/>
        <v>1.992289288300728</v>
      </c>
      <c r="AY119" s="75">
        <f t="shared" si="120"/>
        <v>1999.4728662447976</v>
      </c>
      <c r="AZ119" s="7">
        <f t="shared" si="121"/>
        <v>-0.7115087674289953</v>
      </c>
    </row>
    <row r="120" spans="1:52" ht="12.75">
      <c r="A120" s="50"/>
      <c r="B120" s="55">
        <f t="shared" si="80"/>
        <v>-55.12700000000009</v>
      </c>
      <c r="C120" s="73">
        <f t="shared" si="81"/>
        <v>-55.12700000000009</v>
      </c>
      <c r="D120" s="74">
        <f t="shared" si="82"/>
        <v>-0.011117495995823623</v>
      </c>
      <c r="E120" s="75">
        <f t="shared" si="83"/>
        <v>0</v>
      </c>
      <c r="F120" s="75">
        <v>0</v>
      </c>
      <c r="G120" s="75">
        <f t="shared" si="84"/>
        <v>0</v>
      </c>
      <c r="H120" s="74">
        <f t="shared" si="85"/>
        <v>0</v>
      </c>
      <c r="I120" s="74">
        <f t="shared" si="86"/>
        <v>3.1</v>
      </c>
      <c r="J120" s="75">
        <f t="shared" si="87"/>
        <v>-55.12700000000009</v>
      </c>
      <c r="K120" s="75">
        <f t="shared" si="88"/>
        <v>0.0001987332294334683</v>
      </c>
      <c r="L120" s="75">
        <f t="shared" si="89"/>
        <v>0.00010261932793500362</v>
      </c>
      <c r="M120" s="74">
        <f t="shared" si="90"/>
        <v>-0.011117495995823623</v>
      </c>
      <c r="N120" s="74">
        <f t="shared" si="91"/>
        <v>3.0888825040041765</v>
      </c>
      <c r="O120" s="74">
        <f t="shared" si="92"/>
        <v>-55.17999432428315</v>
      </c>
      <c r="P120" s="74">
        <f t="shared" si="93"/>
        <v>-0.06699509650675067</v>
      </c>
      <c r="Q120" s="75">
        <f t="shared" si="94"/>
        <v>-0.13409281234143636</v>
      </c>
      <c r="R120" s="75">
        <f t="shared" si="95"/>
        <v>163.39038345387314</v>
      </c>
      <c r="S120" s="75">
        <f t="shared" si="96"/>
        <v>-0.05326495478026459</v>
      </c>
      <c r="T120" s="75">
        <f t="shared" si="97"/>
        <v>-0.027562902780907172</v>
      </c>
      <c r="U120" s="75">
        <f t="shared" si="98"/>
        <v>106.7722362709103</v>
      </c>
      <c r="V120" s="75">
        <f t="shared" si="99"/>
        <v>-14.403824262796249</v>
      </c>
      <c r="W120" s="75">
        <f t="shared" si="100"/>
        <v>522.4477479288335</v>
      </c>
      <c r="X120" s="76">
        <f t="shared" si="101"/>
        <v>125.59404768243064</v>
      </c>
      <c r="Y120" s="73">
        <f t="shared" si="42"/>
        <v>55.12700000000009</v>
      </c>
      <c r="Z120" s="74">
        <f t="shared" si="102"/>
        <v>-0.011117495995823623</v>
      </c>
      <c r="AA120" s="75">
        <f t="shared" si="103"/>
        <v>0</v>
      </c>
      <c r="AB120" s="75">
        <v>0</v>
      </c>
      <c r="AC120" s="75">
        <f t="shared" si="104"/>
        <v>0</v>
      </c>
      <c r="AD120" s="74">
        <f t="shared" si="105"/>
        <v>0</v>
      </c>
      <c r="AE120" s="74">
        <f t="shared" si="106"/>
        <v>3.1</v>
      </c>
      <c r="AF120" s="75">
        <f t="shared" si="107"/>
        <v>55.12700000000009</v>
      </c>
      <c r="AG120" s="75">
        <f t="shared" si="108"/>
        <v>-0.0001987332294334683</v>
      </c>
      <c r="AH120" s="75">
        <f t="shared" si="109"/>
        <v>-0.00010261932793500362</v>
      </c>
      <c r="AI120" s="74">
        <f t="shared" si="110"/>
        <v>-0.011117495995823623</v>
      </c>
      <c r="AJ120" s="74">
        <f t="shared" si="111"/>
        <v>3.0888825040041765</v>
      </c>
      <c r="AK120" s="74">
        <f t="shared" si="112"/>
        <v>55.17999432428315</v>
      </c>
      <c r="AL120" s="74">
        <f t="shared" si="113"/>
        <v>0.06699509650675067</v>
      </c>
      <c r="AM120" s="75">
        <f aca="true" t="shared" si="122" ref="AM120:AM157">2*AL120-AH120</f>
        <v>0.13409281234143636</v>
      </c>
      <c r="AN120" s="75">
        <f t="shared" si="114"/>
        <v>163.39038345387235</v>
      </c>
      <c r="AO120" s="75">
        <f t="shared" si="115"/>
        <v>0.05326495478026484</v>
      </c>
      <c r="AP120" s="75">
        <f aca="true" t="shared" si="123" ref="AP120:AP157">AM120-2*AO120</f>
        <v>0.027562902780906673</v>
      </c>
      <c r="AQ120" s="75">
        <f aca="true" t="shared" si="124" ref="AQ120:AQ157">$B$13*COS(AO120)-AN120</f>
        <v>106.77223627091104</v>
      </c>
      <c r="AR120" s="75">
        <f t="shared" si="116"/>
        <v>14.403824262796316</v>
      </c>
      <c r="AS120" s="75">
        <f aca="true" t="shared" si="125" ref="AS120:AS157">AR120/TAN(AP120)</f>
        <v>522.4477479288454</v>
      </c>
      <c r="AT120" s="76">
        <f aca="true" t="shared" si="126" ref="AT120:AT157">AS120+AQ120+AN120-$B$17</f>
        <v>125.59404768244258</v>
      </c>
      <c r="AU120" s="75">
        <f t="shared" si="44"/>
        <v>125.59404768243661</v>
      </c>
      <c r="AV120" s="75">
        <f t="shared" si="117"/>
        <v>-0.03297758292933395</v>
      </c>
      <c r="AW120" s="75">
        <f t="shared" si="118"/>
        <v>-2.5278796042654714E-11</v>
      </c>
      <c r="AX120" s="55">
        <f t="shared" si="119"/>
        <v>1.8183763295333992</v>
      </c>
      <c r="AY120" s="75">
        <f t="shared" si="120"/>
        <v>1999.5368226244875</v>
      </c>
      <c r="AZ120" s="7">
        <f t="shared" si="121"/>
        <v>-0.647552387739097</v>
      </c>
    </row>
    <row r="121" spans="1:52" ht="12.75">
      <c r="A121" s="50"/>
      <c r="B121" s="55">
        <f t="shared" si="80"/>
        <v>-56.40600000000009</v>
      </c>
      <c r="C121" s="73">
        <f t="shared" si="81"/>
        <v>-56.40600000000009</v>
      </c>
      <c r="D121" s="74">
        <f t="shared" si="82"/>
        <v>-0.011358678360310237</v>
      </c>
      <c r="E121" s="75">
        <f t="shared" si="83"/>
        <v>0</v>
      </c>
      <c r="F121" s="75">
        <v>0</v>
      </c>
      <c r="G121" s="75">
        <f t="shared" si="84"/>
        <v>0</v>
      </c>
      <c r="H121" s="74">
        <f t="shared" si="85"/>
        <v>0</v>
      </c>
      <c r="I121" s="74">
        <f t="shared" si="86"/>
        <v>3.1</v>
      </c>
      <c r="J121" s="75">
        <f t="shared" si="87"/>
        <v>-56.40600000000009</v>
      </c>
      <c r="K121" s="75">
        <f t="shared" si="88"/>
        <v>0.00018357976773122203</v>
      </c>
      <c r="L121" s="75">
        <f t="shared" si="89"/>
        <v>9.479457648495828E-05</v>
      </c>
      <c r="M121" s="74">
        <f t="shared" si="90"/>
        <v>-0.011358678360310237</v>
      </c>
      <c r="N121" s="74">
        <f t="shared" si="91"/>
        <v>3.08864132163969</v>
      </c>
      <c r="O121" s="74">
        <f t="shared" si="92"/>
        <v>-56.454953469866425</v>
      </c>
      <c r="P121" s="74">
        <f t="shared" si="93"/>
        <v>-0.06855565729451195</v>
      </c>
      <c r="Q121" s="75">
        <f t="shared" si="94"/>
        <v>-0.13720610916550885</v>
      </c>
      <c r="R121" s="75">
        <f t="shared" si="95"/>
        <v>163.40337037014552</v>
      </c>
      <c r="S121" s="75">
        <f t="shared" si="96"/>
        <v>-0.054502485939244824</v>
      </c>
      <c r="T121" s="75">
        <f t="shared" si="97"/>
        <v>-0.0282011372870192</v>
      </c>
      <c r="U121" s="75">
        <f t="shared" si="98"/>
        <v>106.74121730310088</v>
      </c>
      <c r="V121" s="75">
        <f t="shared" si="99"/>
        <v>-14.738147807752155</v>
      </c>
      <c r="W121" s="75">
        <f t="shared" si="100"/>
        <v>522.4697269219467</v>
      </c>
      <c r="X121" s="76">
        <f t="shared" si="101"/>
        <v>125.59799462400679</v>
      </c>
      <c r="Y121" s="73">
        <f aca="true" t="shared" si="127" ref="Y121:Y157">-(C121-$D$31)</f>
        <v>56.40600000000009</v>
      </c>
      <c r="Z121" s="74">
        <f t="shared" si="102"/>
        <v>-0.011358678360310237</v>
      </c>
      <c r="AA121" s="75">
        <f t="shared" si="103"/>
        <v>0</v>
      </c>
      <c r="AB121" s="75">
        <v>0</v>
      </c>
      <c r="AC121" s="75">
        <f t="shared" si="104"/>
        <v>0</v>
      </c>
      <c r="AD121" s="74">
        <f t="shared" si="105"/>
        <v>0</v>
      </c>
      <c r="AE121" s="74">
        <f t="shared" si="106"/>
        <v>3.1</v>
      </c>
      <c r="AF121" s="75">
        <f t="shared" si="107"/>
        <v>56.40600000000009</v>
      </c>
      <c r="AG121" s="75">
        <f t="shared" si="108"/>
        <v>-0.00018357976773122203</v>
      </c>
      <c r="AH121" s="75">
        <f t="shared" si="109"/>
        <v>-9.479457648495823E-05</v>
      </c>
      <c r="AI121" s="74">
        <f t="shared" si="110"/>
        <v>-0.011358678360310237</v>
      </c>
      <c r="AJ121" s="74">
        <f t="shared" si="111"/>
        <v>3.08864132163969</v>
      </c>
      <c r="AK121" s="74">
        <f t="shared" si="112"/>
        <v>56.454953469866425</v>
      </c>
      <c r="AL121" s="74">
        <f t="shared" si="113"/>
        <v>0.06855565729451195</v>
      </c>
      <c r="AM121" s="75">
        <f t="shared" si="122"/>
        <v>0.13720610916550885</v>
      </c>
      <c r="AN121" s="75">
        <f t="shared" si="114"/>
        <v>163.40337037014484</v>
      </c>
      <c r="AO121" s="75">
        <f t="shared" si="115"/>
        <v>0.054502485939245046</v>
      </c>
      <c r="AP121" s="75">
        <f t="shared" si="123"/>
        <v>0.028201137287018757</v>
      </c>
      <c r="AQ121" s="75">
        <f t="shared" si="124"/>
        <v>106.74121730310156</v>
      </c>
      <c r="AR121" s="75">
        <f t="shared" si="116"/>
        <v>14.738147807752215</v>
      </c>
      <c r="AS121" s="75">
        <f t="shared" si="125"/>
        <v>522.4697269219571</v>
      </c>
      <c r="AT121" s="76">
        <f t="shared" si="126"/>
        <v>125.59799462401725</v>
      </c>
      <c r="AU121" s="75">
        <f aca="true" t="shared" si="128" ref="AU121:AU157">(X121*TAN(T121)-AT121*TAN(AP121))/(TAN(T121)-TAN(AP121))</f>
        <v>125.59799462401203</v>
      </c>
      <c r="AV121" s="75">
        <f t="shared" si="117"/>
        <v>-0.029030641353912756</v>
      </c>
      <c r="AW121" s="75">
        <f t="shared" si="118"/>
        <v>-8.646803806225887E-12</v>
      </c>
      <c r="AX121" s="55">
        <f t="shared" si="119"/>
        <v>1.6378284183026892</v>
      </c>
      <c r="AY121" s="75">
        <f t="shared" si="120"/>
        <v>1999.6018360772837</v>
      </c>
      <c r="AZ121" s="7">
        <f t="shared" si="121"/>
        <v>-0.5825389349429315</v>
      </c>
    </row>
    <row r="122" spans="1:52" ht="12.75">
      <c r="A122" s="50"/>
      <c r="B122" s="55">
        <f t="shared" si="80"/>
        <v>-57.685000000000095</v>
      </c>
      <c r="C122" s="73">
        <f t="shared" si="81"/>
        <v>-57.685000000000095</v>
      </c>
      <c r="D122" s="74">
        <f t="shared" si="82"/>
        <v>-0.011579328933990163</v>
      </c>
      <c r="E122" s="75">
        <f t="shared" si="83"/>
        <v>0</v>
      </c>
      <c r="F122" s="75">
        <v>0</v>
      </c>
      <c r="G122" s="75">
        <f t="shared" si="84"/>
        <v>0</v>
      </c>
      <c r="H122" s="74">
        <f t="shared" si="85"/>
        <v>0</v>
      </c>
      <c r="I122" s="74">
        <f t="shared" si="86"/>
        <v>3.1</v>
      </c>
      <c r="J122" s="75">
        <f t="shared" si="87"/>
        <v>-57.685000000000095</v>
      </c>
      <c r="K122" s="75">
        <f t="shared" si="88"/>
        <v>0.00016706703809883303</v>
      </c>
      <c r="L122" s="75">
        <f t="shared" si="89"/>
        <v>8.626794367691895E-05</v>
      </c>
      <c r="M122" s="74">
        <f t="shared" si="90"/>
        <v>-0.011579328933990163</v>
      </c>
      <c r="N122" s="74">
        <f t="shared" si="91"/>
        <v>3.08842067106601</v>
      </c>
      <c r="O122" s="74">
        <f t="shared" si="92"/>
        <v>-57.729550158154915</v>
      </c>
      <c r="P122" s="74">
        <f t="shared" si="93"/>
        <v>-0.07011664426253299</v>
      </c>
      <c r="Q122" s="75">
        <f t="shared" si="94"/>
        <v>-0.1403195564687429</v>
      </c>
      <c r="R122" s="75">
        <f t="shared" si="95"/>
        <v>163.41666569467924</v>
      </c>
      <c r="S122" s="75">
        <f t="shared" si="96"/>
        <v>-0.055740131974838195</v>
      </c>
      <c r="T122" s="75">
        <f t="shared" si="97"/>
        <v>-0.0288392925190665</v>
      </c>
      <c r="U122" s="75">
        <f t="shared" si="98"/>
        <v>106.70947447366592</v>
      </c>
      <c r="V122" s="75">
        <f t="shared" si="99"/>
        <v>-15.072479812658884</v>
      </c>
      <c r="W122" s="75">
        <f t="shared" si="100"/>
        <v>522.4920463317816</v>
      </c>
      <c r="X122" s="76">
        <f t="shared" si="101"/>
        <v>125.60186652894049</v>
      </c>
      <c r="Y122" s="73">
        <f t="shared" si="127"/>
        <v>57.685000000000095</v>
      </c>
      <c r="Z122" s="74">
        <f t="shared" si="102"/>
        <v>-0.011579328933990163</v>
      </c>
      <c r="AA122" s="75">
        <f t="shared" si="103"/>
        <v>0</v>
      </c>
      <c r="AB122" s="75">
        <v>0</v>
      </c>
      <c r="AC122" s="75">
        <f t="shared" si="104"/>
        <v>0</v>
      </c>
      <c r="AD122" s="74">
        <f t="shared" si="105"/>
        <v>0</v>
      </c>
      <c r="AE122" s="74">
        <f t="shared" si="106"/>
        <v>3.1</v>
      </c>
      <c r="AF122" s="75">
        <f t="shared" si="107"/>
        <v>57.685000000000095</v>
      </c>
      <c r="AG122" s="75">
        <f t="shared" si="108"/>
        <v>-0.00016706703809883303</v>
      </c>
      <c r="AH122" s="75">
        <f t="shared" si="109"/>
        <v>-8.626794367691895E-05</v>
      </c>
      <c r="AI122" s="74">
        <f t="shared" si="110"/>
        <v>-0.011579328933990163</v>
      </c>
      <c r="AJ122" s="74">
        <f t="shared" si="111"/>
        <v>3.08842067106601</v>
      </c>
      <c r="AK122" s="74">
        <f t="shared" si="112"/>
        <v>57.729550158154915</v>
      </c>
      <c r="AL122" s="74">
        <f t="shared" si="113"/>
        <v>0.07011664426253299</v>
      </c>
      <c r="AM122" s="75">
        <f t="shared" si="122"/>
        <v>0.1403195564687429</v>
      </c>
      <c r="AN122" s="75">
        <f t="shared" si="114"/>
        <v>163.4166656946785</v>
      </c>
      <c r="AO122" s="75">
        <f t="shared" si="115"/>
        <v>0.055740131974838444</v>
      </c>
      <c r="AP122" s="75">
        <f t="shared" si="123"/>
        <v>0.028839292519066</v>
      </c>
      <c r="AQ122" s="75">
        <f t="shared" si="124"/>
        <v>106.70947447366666</v>
      </c>
      <c r="AR122" s="75">
        <f t="shared" si="116"/>
        <v>15.072479812658951</v>
      </c>
      <c r="AS122" s="75">
        <f t="shared" si="125"/>
        <v>522.4920463317931</v>
      </c>
      <c r="AT122" s="76">
        <f t="shared" si="126"/>
        <v>125.60186652895197</v>
      </c>
      <c r="AU122" s="75">
        <f t="shared" si="128"/>
        <v>125.60186652894623</v>
      </c>
      <c r="AV122" s="75">
        <f t="shared" si="117"/>
        <v>-0.025158736419712113</v>
      </c>
      <c r="AW122" s="75">
        <f t="shared" si="118"/>
        <v>-2.6343952049403E-11</v>
      </c>
      <c r="AX122" s="55">
        <f t="shared" si="119"/>
        <v>1.451522753160989</v>
      </c>
      <c r="AY122" s="75">
        <f t="shared" si="120"/>
        <v>1999.6678759745669</v>
      </c>
      <c r="AZ122" s="7">
        <f t="shared" si="121"/>
        <v>-0.5164990376597416</v>
      </c>
    </row>
    <row r="123" spans="1:52" ht="12.75">
      <c r="A123" s="50"/>
      <c r="B123" s="55">
        <f t="shared" si="80"/>
        <v>-58.9640000000001</v>
      </c>
      <c r="C123" s="73">
        <f t="shared" si="81"/>
        <v>-58.9640000000001</v>
      </c>
      <c r="D123" s="74">
        <f t="shared" si="82"/>
        <v>-0.011777671770018316</v>
      </c>
      <c r="E123" s="75">
        <f t="shared" si="83"/>
        <v>0</v>
      </c>
      <c r="F123" s="75">
        <v>0</v>
      </c>
      <c r="G123" s="75">
        <f t="shared" si="84"/>
        <v>0</v>
      </c>
      <c r="H123" s="74">
        <f t="shared" si="85"/>
        <v>0</v>
      </c>
      <c r="I123" s="74">
        <f t="shared" si="86"/>
        <v>3.1</v>
      </c>
      <c r="J123" s="75">
        <f t="shared" si="87"/>
        <v>-58.9640000000001</v>
      </c>
      <c r="K123" s="75">
        <f t="shared" si="88"/>
        <v>0.00014916428592257405</v>
      </c>
      <c r="L123" s="75">
        <f t="shared" si="89"/>
        <v>7.702354885009437E-05</v>
      </c>
      <c r="M123" s="74">
        <f t="shared" si="90"/>
        <v>-0.011777671770018316</v>
      </c>
      <c r="N123" s="74">
        <f t="shared" si="91"/>
        <v>3.088222328229982</v>
      </c>
      <c r="O123" s="74">
        <f t="shared" si="92"/>
        <v>-59.00377618819951</v>
      </c>
      <c r="P123" s="74">
        <f t="shared" si="93"/>
        <v>-0.07167806695280554</v>
      </c>
      <c r="Q123" s="75">
        <f t="shared" si="94"/>
        <v>-0.14343315745446117</v>
      </c>
      <c r="R123" s="75">
        <f t="shared" si="95"/>
        <v>163.43027013924996</v>
      </c>
      <c r="S123" s="75">
        <f t="shared" si="96"/>
        <v>-0.05697789500287748</v>
      </c>
      <c r="T123" s="75">
        <f t="shared" si="97"/>
        <v>-0.029477367448706215</v>
      </c>
      <c r="U123" s="75">
        <f t="shared" si="98"/>
        <v>106.67700695126803</v>
      </c>
      <c r="V123" s="75">
        <f t="shared" si="99"/>
        <v>-15.406820330541791</v>
      </c>
      <c r="W123" s="75">
        <f t="shared" si="100"/>
        <v>522.5146951157784</v>
      </c>
      <c r="X123" s="76">
        <f t="shared" si="101"/>
        <v>125.60565223511014</v>
      </c>
      <c r="Y123" s="73">
        <f t="shared" si="127"/>
        <v>58.9640000000001</v>
      </c>
      <c r="Z123" s="74">
        <f t="shared" si="102"/>
        <v>-0.011777671770018316</v>
      </c>
      <c r="AA123" s="75">
        <f t="shared" si="103"/>
        <v>0</v>
      </c>
      <c r="AB123" s="75">
        <v>0</v>
      </c>
      <c r="AC123" s="75">
        <f t="shared" si="104"/>
        <v>0</v>
      </c>
      <c r="AD123" s="74">
        <f t="shared" si="105"/>
        <v>0</v>
      </c>
      <c r="AE123" s="74">
        <f t="shared" si="106"/>
        <v>3.1</v>
      </c>
      <c r="AF123" s="75">
        <f t="shared" si="107"/>
        <v>58.9640000000001</v>
      </c>
      <c r="AG123" s="75">
        <f t="shared" si="108"/>
        <v>-0.00014916428592257405</v>
      </c>
      <c r="AH123" s="75">
        <f t="shared" si="109"/>
        <v>-7.702354885009437E-05</v>
      </c>
      <c r="AI123" s="74">
        <f t="shared" si="110"/>
        <v>-0.011777671770018316</v>
      </c>
      <c r="AJ123" s="74">
        <f t="shared" si="111"/>
        <v>3.088222328229982</v>
      </c>
      <c r="AK123" s="74">
        <f t="shared" si="112"/>
        <v>59.00377618819951</v>
      </c>
      <c r="AL123" s="74">
        <f t="shared" si="113"/>
        <v>0.07167806695280554</v>
      </c>
      <c r="AM123" s="75">
        <f t="shared" si="122"/>
        <v>0.14343315745446117</v>
      </c>
      <c r="AN123" s="75">
        <f t="shared" si="114"/>
        <v>163.43027013924922</v>
      </c>
      <c r="AO123" s="75">
        <f t="shared" si="115"/>
        <v>0.05697789500287771</v>
      </c>
      <c r="AP123" s="75">
        <f t="shared" si="123"/>
        <v>0.029477367448705744</v>
      </c>
      <c r="AQ123" s="75">
        <f t="shared" si="124"/>
        <v>106.67700695126877</v>
      </c>
      <c r="AR123" s="75">
        <f t="shared" si="116"/>
        <v>15.406820330541855</v>
      </c>
      <c r="AS123" s="75">
        <f t="shared" si="125"/>
        <v>522.514695115789</v>
      </c>
      <c r="AT123" s="76">
        <f t="shared" si="126"/>
        <v>125.60565223512071</v>
      </c>
      <c r="AU123" s="75">
        <f t="shared" si="128"/>
        <v>125.60565223511543</v>
      </c>
      <c r="AV123" s="75">
        <f t="shared" si="117"/>
        <v>-0.021373030250515512</v>
      </c>
      <c r="AW123" s="75">
        <f t="shared" si="118"/>
        <v>-1.660173628299825E-11</v>
      </c>
      <c r="AX123" s="55">
        <f t="shared" si="119"/>
        <v>1.2604064156165429</v>
      </c>
      <c r="AY123" s="75">
        <f t="shared" si="120"/>
        <v>1999.7349110206455</v>
      </c>
      <c r="AZ123" s="7">
        <f t="shared" si="121"/>
        <v>-0.4494639915810694</v>
      </c>
    </row>
    <row r="124" spans="1:52" ht="12.75">
      <c r="A124" s="50"/>
      <c r="B124" s="55">
        <f t="shared" si="80"/>
        <v>-60.2430000000001</v>
      </c>
      <c r="C124" s="73">
        <f t="shared" si="81"/>
        <v>-60.2430000000001</v>
      </c>
      <c r="D124" s="74">
        <f t="shared" si="82"/>
        <v>-0.011951890779030472</v>
      </c>
      <c r="E124" s="75">
        <f t="shared" si="83"/>
        <v>0</v>
      </c>
      <c r="F124" s="75">
        <v>0</v>
      </c>
      <c r="G124" s="75">
        <f t="shared" si="84"/>
        <v>0</v>
      </c>
      <c r="H124" s="74">
        <f t="shared" si="85"/>
        <v>0</v>
      </c>
      <c r="I124" s="74">
        <f t="shared" si="86"/>
        <v>3.1</v>
      </c>
      <c r="J124" s="75">
        <f t="shared" si="87"/>
        <v>-60.2430000000001</v>
      </c>
      <c r="K124" s="75">
        <f t="shared" si="88"/>
        <v>0.00012984076072602296</v>
      </c>
      <c r="L124" s="75">
        <f t="shared" si="89"/>
        <v>6.704551347777634E-05</v>
      </c>
      <c r="M124" s="74">
        <f t="shared" si="90"/>
        <v>-0.011951890779030472</v>
      </c>
      <c r="N124" s="74">
        <f t="shared" si="91"/>
        <v>3.0880481092209697</v>
      </c>
      <c r="O124" s="74">
        <f t="shared" si="92"/>
        <v>-60.27762336000976</v>
      </c>
      <c r="P124" s="74">
        <f t="shared" si="93"/>
        <v>-0.07323993489885791</v>
      </c>
      <c r="Q124" s="75">
        <f t="shared" si="94"/>
        <v>-0.1465469153111936</v>
      </c>
      <c r="R124" s="75">
        <f t="shared" si="95"/>
        <v>163.44418443087386</v>
      </c>
      <c r="S124" s="75">
        <f t="shared" si="96"/>
        <v>-0.05821577710647609</v>
      </c>
      <c r="T124" s="75">
        <f t="shared" si="97"/>
        <v>-0.030115361098241422</v>
      </c>
      <c r="U124" s="75">
        <f t="shared" si="98"/>
        <v>106.64381388765383</v>
      </c>
      <c r="V124" s="75">
        <f t="shared" si="99"/>
        <v>-15.741169405175524</v>
      </c>
      <c r="W124" s="75">
        <f t="shared" si="100"/>
        <v>522.5376619947948</v>
      </c>
      <c r="X124" s="76">
        <f t="shared" si="101"/>
        <v>125.6093403421363</v>
      </c>
      <c r="Y124" s="73">
        <f t="shared" si="127"/>
        <v>60.2430000000001</v>
      </c>
      <c r="Z124" s="74">
        <f t="shared" si="102"/>
        <v>-0.011951890779030472</v>
      </c>
      <c r="AA124" s="75">
        <f t="shared" si="103"/>
        <v>0</v>
      </c>
      <c r="AB124" s="75">
        <v>0</v>
      </c>
      <c r="AC124" s="75">
        <f t="shared" si="104"/>
        <v>0</v>
      </c>
      <c r="AD124" s="74">
        <f t="shared" si="105"/>
        <v>0</v>
      </c>
      <c r="AE124" s="74">
        <f t="shared" si="106"/>
        <v>3.1</v>
      </c>
      <c r="AF124" s="75">
        <f t="shared" si="107"/>
        <v>60.2430000000001</v>
      </c>
      <c r="AG124" s="75">
        <f t="shared" si="108"/>
        <v>-0.00012984076072602296</v>
      </c>
      <c r="AH124" s="75">
        <f t="shared" si="109"/>
        <v>-6.704551347777634E-05</v>
      </c>
      <c r="AI124" s="74">
        <f t="shared" si="110"/>
        <v>-0.011951890779030472</v>
      </c>
      <c r="AJ124" s="74">
        <f t="shared" si="111"/>
        <v>3.0880481092209697</v>
      </c>
      <c r="AK124" s="74">
        <f t="shared" si="112"/>
        <v>60.27762336000976</v>
      </c>
      <c r="AL124" s="74">
        <f t="shared" si="113"/>
        <v>0.0732399348988579</v>
      </c>
      <c r="AM124" s="75">
        <f t="shared" si="122"/>
        <v>0.14654691531119357</v>
      </c>
      <c r="AN124" s="75">
        <f t="shared" si="114"/>
        <v>163.44418443087307</v>
      </c>
      <c r="AO124" s="75">
        <f t="shared" si="115"/>
        <v>0.058215777106476324</v>
      </c>
      <c r="AP124" s="75">
        <f t="shared" si="123"/>
        <v>0.030115361098240923</v>
      </c>
      <c r="AQ124" s="75">
        <f t="shared" si="124"/>
        <v>106.64381388765463</v>
      </c>
      <c r="AR124" s="75">
        <f t="shared" si="116"/>
        <v>15.741169405175588</v>
      </c>
      <c r="AS124" s="75">
        <f t="shared" si="125"/>
        <v>522.5376619948056</v>
      </c>
      <c r="AT124" s="76">
        <f t="shared" si="126"/>
        <v>125.6093403421471</v>
      </c>
      <c r="AU124" s="75">
        <f t="shared" si="128"/>
        <v>125.6093403421417</v>
      </c>
      <c r="AV124" s="75">
        <f t="shared" si="117"/>
        <v>-0.017684923224237536</v>
      </c>
      <c r="AW124" s="75">
        <f t="shared" si="118"/>
        <v>-2.3402201964624147E-11</v>
      </c>
      <c r="AX124" s="55">
        <f t="shared" si="119"/>
        <v>1.0654978296780329</v>
      </c>
      <c r="AY124" s="75">
        <f t="shared" si="120"/>
        <v>1999.8029092554398</v>
      </c>
      <c r="AZ124" s="7">
        <f t="shared" si="121"/>
        <v>-0.38146575678683803</v>
      </c>
    </row>
    <row r="125" spans="1:52" ht="12.75">
      <c r="A125" s="50"/>
      <c r="B125" s="55">
        <f aca="true" t="shared" si="129" ref="B125:B155">B126+$B$22</f>
        <v>-61.522000000000105</v>
      </c>
      <c r="C125" s="73">
        <f t="shared" si="81"/>
        <v>-61.522000000000105</v>
      </c>
      <c r="D125" s="74">
        <f t="shared" si="82"/>
        <v>-0.01210012970895935</v>
      </c>
      <c r="E125" s="75">
        <f t="shared" si="83"/>
        <v>0</v>
      </c>
      <c r="F125" s="75">
        <v>0</v>
      </c>
      <c r="G125" s="75">
        <f t="shared" si="84"/>
        <v>0</v>
      </c>
      <c r="H125" s="74">
        <f t="shared" si="85"/>
        <v>0</v>
      </c>
      <c r="I125" s="74">
        <f t="shared" si="86"/>
        <v>3.1</v>
      </c>
      <c r="J125" s="75">
        <f t="shared" si="87"/>
        <v>-61.522000000000105</v>
      </c>
      <c r="K125" s="75">
        <f t="shared" si="88"/>
        <v>0.00010906571622429362</v>
      </c>
      <c r="L125" s="75">
        <f t="shared" si="89"/>
        <v>5.631796119423554E-05</v>
      </c>
      <c r="M125" s="74">
        <f t="shared" si="90"/>
        <v>-0.01210012970895935</v>
      </c>
      <c r="N125" s="74">
        <f t="shared" si="91"/>
        <v>3.0878998702910407</v>
      </c>
      <c r="O125" s="74">
        <f t="shared" si="92"/>
        <v>-61.55108347454899</v>
      </c>
      <c r="P125" s="74">
        <f t="shared" si="93"/>
        <v>-0.07480225762553556</v>
      </c>
      <c r="Q125" s="75">
        <f t="shared" si="94"/>
        <v>-0.14966083321226537</v>
      </c>
      <c r="R125" s="75">
        <f t="shared" si="95"/>
        <v>163.4584093117645</v>
      </c>
      <c r="S125" s="75">
        <f t="shared" si="96"/>
        <v>-0.0594537803353206</v>
      </c>
      <c r="T125" s="75">
        <f t="shared" si="97"/>
        <v>-0.03075327254162416</v>
      </c>
      <c r="U125" s="75">
        <f t="shared" si="98"/>
        <v>106.60989441776348</v>
      </c>
      <c r="V125" s="75">
        <f t="shared" si="99"/>
        <v>-16.075527070888125</v>
      </c>
      <c r="W125" s="75">
        <f t="shared" si="100"/>
        <v>522.5609354538406</v>
      </c>
      <c r="X125" s="76">
        <f t="shared" si="101"/>
        <v>125.6129192121823</v>
      </c>
      <c r="Y125" s="73">
        <f t="shared" si="127"/>
        <v>61.522000000000105</v>
      </c>
      <c r="Z125" s="74">
        <f t="shared" si="102"/>
        <v>-0.01210012970895935</v>
      </c>
      <c r="AA125" s="75">
        <f t="shared" si="103"/>
        <v>0</v>
      </c>
      <c r="AB125" s="75">
        <v>0</v>
      </c>
      <c r="AC125" s="75">
        <f t="shared" si="104"/>
        <v>0</v>
      </c>
      <c r="AD125" s="74">
        <f t="shared" si="105"/>
        <v>0</v>
      </c>
      <c r="AE125" s="74">
        <f t="shared" si="106"/>
        <v>3.1</v>
      </c>
      <c r="AF125" s="75">
        <f t="shared" si="107"/>
        <v>61.522000000000105</v>
      </c>
      <c r="AG125" s="75">
        <f t="shared" si="108"/>
        <v>-0.00010906571622429362</v>
      </c>
      <c r="AH125" s="75">
        <f t="shared" si="109"/>
        <v>-5.631796119423554E-05</v>
      </c>
      <c r="AI125" s="74">
        <f t="shared" si="110"/>
        <v>-0.01210012970895935</v>
      </c>
      <c r="AJ125" s="74">
        <f t="shared" si="111"/>
        <v>3.0878998702910407</v>
      </c>
      <c r="AK125" s="74">
        <f t="shared" si="112"/>
        <v>61.55108347454899</v>
      </c>
      <c r="AL125" s="74">
        <f t="shared" si="113"/>
        <v>0.07480225762553556</v>
      </c>
      <c r="AM125" s="75">
        <f t="shared" si="122"/>
        <v>0.14966083321226537</v>
      </c>
      <c r="AN125" s="75">
        <f t="shared" si="114"/>
        <v>163.4584093117639</v>
      </c>
      <c r="AO125" s="75">
        <f t="shared" si="115"/>
        <v>0.05945378033532081</v>
      </c>
      <c r="AP125" s="75">
        <f t="shared" si="123"/>
        <v>0.030753272541623744</v>
      </c>
      <c r="AQ125" s="75">
        <f t="shared" si="124"/>
        <v>106.60989441776411</v>
      </c>
      <c r="AR125" s="75">
        <f t="shared" si="116"/>
        <v>16.07552707088818</v>
      </c>
      <c r="AS125" s="75">
        <f t="shared" si="125"/>
        <v>522.5609354538495</v>
      </c>
      <c r="AT125" s="76">
        <f t="shared" si="126"/>
        <v>125.6129192121914</v>
      </c>
      <c r="AU125" s="75">
        <f t="shared" si="128"/>
        <v>125.61291921218684</v>
      </c>
      <c r="AV125" s="75">
        <f t="shared" si="117"/>
        <v>-0.014106053179105515</v>
      </c>
      <c r="AW125" s="75">
        <f t="shared" si="118"/>
        <v>-1.8294111355505015E-13</v>
      </c>
      <c r="AX125" s="55">
        <f t="shared" si="119"/>
        <v>0.8678882188051628</v>
      </c>
      <c r="AY125" s="75">
        <f t="shared" si="120"/>
        <v>1999.8718380569603</v>
      </c>
      <c r="AZ125" s="7">
        <f t="shared" si="121"/>
        <v>-0.312536955266296</v>
      </c>
    </row>
    <row r="126" spans="1:52" ht="12.75">
      <c r="A126" s="50"/>
      <c r="B126" s="55">
        <f t="shared" si="129"/>
        <v>-62.80100000000011</v>
      </c>
      <c r="C126" s="73">
        <f t="shared" si="81"/>
        <v>-62.80100000000011</v>
      </c>
      <c r="D126" s="74">
        <f t="shared" si="82"/>
        <v>-0.012220492125963212</v>
      </c>
      <c r="E126" s="75">
        <f t="shared" si="83"/>
        <v>0</v>
      </c>
      <c r="F126" s="75">
        <v>0</v>
      </c>
      <c r="G126" s="75">
        <f t="shared" si="84"/>
        <v>0</v>
      </c>
      <c r="H126" s="74">
        <f t="shared" si="85"/>
        <v>0</v>
      </c>
      <c r="I126" s="74">
        <f t="shared" si="86"/>
        <v>3.1</v>
      </c>
      <c r="J126" s="75">
        <f t="shared" si="87"/>
        <v>-62.80100000000011</v>
      </c>
      <c r="K126" s="75">
        <f t="shared" si="88"/>
        <v>8.680841037592146E-05</v>
      </c>
      <c r="L126" s="75">
        <f t="shared" si="89"/>
        <v>4.482501782022768E-05</v>
      </c>
      <c r="M126" s="74">
        <f t="shared" si="90"/>
        <v>-0.012220492125963212</v>
      </c>
      <c r="N126" s="74">
        <f t="shared" si="91"/>
        <v>3.087779507874037</v>
      </c>
      <c r="O126" s="74">
        <f t="shared" si="92"/>
        <v>-62.82414833372755</v>
      </c>
      <c r="P126" s="74">
        <f t="shared" si="93"/>
        <v>-0.07636504464877975</v>
      </c>
      <c r="Q126" s="75">
        <f t="shared" si="94"/>
        <v>-0.1527749143153797</v>
      </c>
      <c r="R126" s="75">
        <f t="shared" si="95"/>
        <v>163.47294553926662</v>
      </c>
      <c r="S126" s="75">
        <f t="shared" si="96"/>
        <v>-0.060691906704972154</v>
      </c>
      <c r="T126" s="75">
        <f t="shared" si="97"/>
        <v>-0.0313911009054354</v>
      </c>
      <c r="U126" s="75">
        <f t="shared" si="98"/>
        <v>106.57524765986471</v>
      </c>
      <c r="V126" s="75">
        <f t="shared" si="99"/>
        <v>-16.409893352367813</v>
      </c>
      <c r="W126" s="75">
        <f t="shared" si="100"/>
        <v>522.5845037431558</v>
      </c>
      <c r="X126" s="76">
        <f t="shared" si="101"/>
        <v>125.61637697110086</v>
      </c>
      <c r="Y126" s="73">
        <f t="shared" si="127"/>
        <v>62.80100000000011</v>
      </c>
      <c r="Z126" s="74">
        <f t="shared" si="102"/>
        <v>-0.012220492125963212</v>
      </c>
      <c r="AA126" s="75">
        <f t="shared" si="103"/>
        <v>0</v>
      </c>
      <c r="AB126" s="75">
        <v>0</v>
      </c>
      <c r="AC126" s="75">
        <f t="shared" si="104"/>
        <v>0</v>
      </c>
      <c r="AD126" s="74">
        <f t="shared" si="105"/>
        <v>0</v>
      </c>
      <c r="AE126" s="74">
        <f t="shared" si="106"/>
        <v>3.1</v>
      </c>
      <c r="AF126" s="75">
        <f t="shared" si="107"/>
        <v>62.80100000000011</v>
      </c>
      <c r="AG126" s="75">
        <f t="shared" si="108"/>
        <v>-8.680841037592146E-05</v>
      </c>
      <c r="AH126" s="75">
        <f t="shared" si="109"/>
        <v>-4.482501782022768E-05</v>
      </c>
      <c r="AI126" s="74">
        <f t="shared" si="110"/>
        <v>-0.012220492125963212</v>
      </c>
      <c r="AJ126" s="74">
        <f t="shared" si="111"/>
        <v>3.087779507874037</v>
      </c>
      <c r="AK126" s="74">
        <f t="shared" si="112"/>
        <v>62.82414833372755</v>
      </c>
      <c r="AL126" s="74">
        <f t="shared" si="113"/>
        <v>0.07636504464877975</v>
      </c>
      <c r="AM126" s="75">
        <f t="shared" si="122"/>
        <v>0.1527749143153797</v>
      </c>
      <c r="AN126" s="75">
        <f t="shared" si="114"/>
        <v>163.47294553926594</v>
      </c>
      <c r="AO126" s="75">
        <f t="shared" si="115"/>
        <v>0.06069190670497239</v>
      </c>
      <c r="AP126" s="75">
        <f t="shared" si="123"/>
        <v>0.03139110090543493</v>
      </c>
      <c r="AQ126" s="75">
        <f t="shared" si="124"/>
        <v>106.5752476598654</v>
      </c>
      <c r="AR126" s="75">
        <f t="shared" si="116"/>
        <v>16.409893352367877</v>
      </c>
      <c r="AS126" s="75">
        <f t="shared" si="125"/>
        <v>522.5845037431657</v>
      </c>
      <c r="AT126" s="76">
        <f t="shared" si="126"/>
        <v>125.61637697111087</v>
      </c>
      <c r="AU126" s="75">
        <f t="shared" si="128"/>
        <v>125.61637697110586</v>
      </c>
      <c r="AV126" s="75">
        <f t="shared" si="117"/>
        <v>-0.010648294260079183</v>
      </c>
      <c r="AW126" s="75">
        <f t="shared" si="118"/>
        <v>-1.780312980484807E-11</v>
      </c>
      <c r="AX126" s="55">
        <f t="shared" si="119"/>
        <v>0.6687430336756016</v>
      </c>
      <c r="AY126" s="75">
        <f t="shared" si="120"/>
        <v>1999.9416641448647</v>
      </c>
      <c r="AZ126" s="7">
        <f t="shared" si="121"/>
        <v>-0.24271086736189318</v>
      </c>
    </row>
    <row r="127" spans="1:52" ht="12.75">
      <c r="A127" s="50"/>
      <c r="B127" s="55">
        <f t="shared" si="129"/>
        <v>-64.08000000000011</v>
      </c>
      <c r="C127" s="73">
        <f t="shared" si="81"/>
        <v>-64.08000000000011</v>
      </c>
      <c r="D127" s="74">
        <f t="shared" si="82"/>
        <v>-0.012311041394243438</v>
      </c>
      <c r="E127" s="75">
        <f t="shared" si="83"/>
        <v>0</v>
      </c>
      <c r="F127" s="75">
        <v>0</v>
      </c>
      <c r="G127" s="75">
        <f t="shared" si="84"/>
        <v>0</v>
      </c>
      <c r="H127" s="74">
        <f t="shared" si="85"/>
        <v>0</v>
      </c>
      <c r="I127" s="74">
        <f t="shared" si="86"/>
        <v>3.1</v>
      </c>
      <c r="J127" s="75">
        <f t="shared" si="87"/>
        <v>-64.08000000000011</v>
      </c>
      <c r="K127" s="75">
        <f t="shared" si="88"/>
        <v>6.303810543240029E-05</v>
      </c>
      <c r="L127" s="75">
        <f t="shared" si="89"/>
        <v>3.2550811387092746E-05</v>
      </c>
      <c r="M127" s="74">
        <f t="shared" si="90"/>
        <v>-0.012311041394243438</v>
      </c>
      <c r="N127" s="74">
        <f t="shared" si="91"/>
        <v>3.0876889586057565</v>
      </c>
      <c r="O127" s="74">
        <f t="shared" si="92"/>
        <v>-64.09680974039445</v>
      </c>
      <c r="P127" s="74">
        <f t="shared" si="93"/>
        <v>-0.07792830547540401</v>
      </c>
      <c r="Q127" s="75">
        <f t="shared" si="94"/>
        <v>-0.1558891617621951</v>
      </c>
      <c r="R127" s="75">
        <f t="shared" si="95"/>
        <v>163.48779388581352</v>
      </c>
      <c r="S127" s="75">
        <f t="shared" si="96"/>
        <v>-0.06193015819616128</v>
      </c>
      <c r="T127" s="75">
        <f t="shared" si="97"/>
        <v>-0.03202884536987255</v>
      </c>
      <c r="U127" s="75">
        <f t="shared" si="98"/>
        <v>106.5398727156645</v>
      </c>
      <c r="V127" s="75">
        <f t="shared" si="99"/>
        <v>-16.74426826446832</v>
      </c>
      <c r="W127" s="75">
        <f t="shared" si="100"/>
        <v>522.6083548789562</v>
      </c>
      <c r="X127" s="76">
        <f t="shared" si="101"/>
        <v>125.61970150924799</v>
      </c>
      <c r="Y127" s="73">
        <f t="shared" si="127"/>
        <v>64.08000000000011</v>
      </c>
      <c r="Z127" s="74">
        <f t="shared" si="102"/>
        <v>-0.012311041394243438</v>
      </c>
      <c r="AA127" s="75">
        <f t="shared" si="103"/>
        <v>0</v>
      </c>
      <c r="AB127" s="75">
        <v>0</v>
      </c>
      <c r="AC127" s="75">
        <f t="shared" si="104"/>
        <v>0</v>
      </c>
      <c r="AD127" s="74">
        <f t="shared" si="105"/>
        <v>0</v>
      </c>
      <c r="AE127" s="74">
        <f t="shared" si="106"/>
        <v>3.1</v>
      </c>
      <c r="AF127" s="75">
        <f t="shared" si="107"/>
        <v>64.08000000000011</v>
      </c>
      <c r="AG127" s="75">
        <f t="shared" si="108"/>
        <v>-6.303810543240029E-05</v>
      </c>
      <c r="AH127" s="75">
        <f t="shared" si="109"/>
        <v>-3.2550811387092746E-05</v>
      </c>
      <c r="AI127" s="74">
        <f t="shared" si="110"/>
        <v>-0.012311041394243438</v>
      </c>
      <c r="AJ127" s="74">
        <f t="shared" si="111"/>
        <v>3.0876889586057565</v>
      </c>
      <c r="AK127" s="74">
        <f t="shared" si="112"/>
        <v>64.09680974039445</v>
      </c>
      <c r="AL127" s="74">
        <f t="shared" si="113"/>
        <v>0.07792830547540401</v>
      </c>
      <c r="AM127" s="75">
        <f t="shared" si="122"/>
        <v>0.1558891617621951</v>
      </c>
      <c r="AN127" s="75">
        <f t="shared" si="114"/>
        <v>163.48779388581295</v>
      </c>
      <c r="AO127" s="75">
        <f t="shared" si="115"/>
        <v>0.061930158196161475</v>
      </c>
      <c r="AP127" s="75">
        <f t="shared" si="123"/>
        <v>0.03202884536987216</v>
      </c>
      <c r="AQ127" s="75">
        <f t="shared" si="124"/>
        <v>106.53987271566507</v>
      </c>
      <c r="AR127" s="75">
        <f t="shared" si="116"/>
        <v>16.74426826446837</v>
      </c>
      <c r="AS127" s="75">
        <f t="shared" si="125"/>
        <v>522.6083548789642</v>
      </c>
      <c r="AT127" s="76">
        <f t="shared" si="126"/>
        <v>125.61970150925595</v>
      </c>
      <c r="AU127" s="75">
        <f t="shared" si="128"/>
        <v>125.61970150925198</v>
      </c>
      <c r="AV127" s="75">
        <f t="shared" si="117"/>
        <v>-0.007323756113962077</v>
      </c>
      <c r="AW127" s="75">
        <f t="shared" si="118"/>
        <v>1.1330742577808017E-11</v>
      </c>
      <c r="AX127" s="55">
        <f t="shared" si="119"/>
        <v>0.4693033929934909</v>
      </c>
      <c r="AY127" s="75">
        <f t="shared" si="120"/>
        <v>2000.0123535829616</v>
      </c>
      <c r="AZ127" s="7">
        <f t="shared" si="121"/>
        <v>-0.1720214292649871</v>
      </c>
    </row>
    <row r="128" spans="1:52" ht="12.75">
      <c r="A128" s="50"/>
      <c r="B128" s="55">
        <f t="shared" si="129"/>
        <v>-65.35900000000011</v>
      </c>
      <c r="C128" s="73">
        <f t="shared" si="81"/>
        <v>-65.35900000000011</v>
      </c>
      <c r="D128" s="74">
        <f t="shared" si="82"/>
        <v>-0.012369800655152696</v>
      </c>
      <c r="E128" s="75">
        <f t="shared" si="83"/>
        <v>0</v>
      </c>
      <c r="F128" s="75">
        <v>0</v>
      </c>
      <c r="G128" s="75">
        <f t="shared" si="84"/>
        <v>0</v>
      </c>
      <c r="H128" s="74">
        <f t="shared" si="85"/>
        <v>0</v>
      </c>
      <c r="I128" s="74">
        <f t="shared" si="86"/>
        <v>3.1</v>
      </c>
      <c r="J128" s="75">
        <f t="shared" si="87"/>
        <v>-65.35900000000011</v>
      </c>
      <c r="K128" s="75">
        <f t="shared" si="88"/>
        <v>3.7724067985279996E-05</v>
      </c>
      <c r="L128" s="75">
        <f t="shared" si="89"/>
        <v>1.947947215938501E-05</v>
      </c>
      <c r="M128" s="74">
        <f t="shared" si="90"/>
        <v>-0.012369800655152696</v>
      </c>
      <c r="N128" s="74">
        <f t="shared" si="91"/>
        <v>3.087630199344847</v>
      </c>
      <c r="O128" s="74">
        <f t="shared" si="92"/>
        <v>-65.36905949832696</v>
      </c>
      <c r="P128" s="74">
        <f t="shared" si="93"/>
        <v>-0.07949204960286844</v>
      </c>
      <c r="Q128" s="75">
        <f t="shared" si="94"/>
        <v>-0.15900357867789627</v>
      </c>
      <c r="R128" s="75">
        <f t="shared" si="95"/>
        <v>163.50295513886277</v>
      </c>
      <c r="S128" s="75">
        <f t="shared" si="96"/>
        <v>-0.06316853675409106</v>
      </c>
      <c r="T128" s="75">
        <f t="shared" si="97"/>
        <v>-0.032666505169714144</v>
      </c>
      <c r="U128" s="75">
        <f t="shared" si="98"/>
        <v>106.50376867044417</v>
      </c>
      <c r="V128" s="75">
        <f t="shared" si="99"/>
        <v>-17.07865181201672</v>
      </c>
      <c r="W128" s="75">
        <f t="shared" si="100"/>
        <v>522.6324766444999</v>
      </c>
      <c r="X128" s="76">
        <f t="shared" si="101"/>
        <v>125.62288048262053</v>
      </c>
      <c r="Y128" s="73">
        <f t="shared" si="127"/>
        <v>65.35900000000011</v>
      </c>
      <c r="Z128" s="74">
        <f t="shared" si="102"/>
        <v>-0.012369800655152696</v>
      </c>
      <c r="AA128" s="75">
        <f t="shared" si="103"/>
        <v>0</v>
      </c>
      <c r="AB128" s="75">
        <v>0</v>
      </c>
      <c r="AC128" s="75">
        <f t="shared" si="104"/>
        <v>0</v>
      </c>
      <c r="AD128" s="74">
        <f t="shared" si="105"/>
        <v>0</v>
      </c>
      <c r="AE128" s="74">
        <f t="shared" si="106"/>
        <v>3.1</v>
      </c>
      <c r="AF128" s="75">
        <f t="shared" si="107"/>
        <v>65.35900000000011</v>
      </c>
      <c r="AG128" s="75">
        <f t="shared" si="108"/>
        <v>-3.7724067985279996E-05</v>
      </c>
      <c r="AH128" s="75">
        <f t="shared" si="109"/>
        <v>-1.9479472159385003E-05</v>
      </c>
      <c r="AI128" s="74">
        <f t="shared" si="110"/>
        <v>-0.012369800655152696</v>
      </c>
      <c r="AJ128" s="74">
        <f t="shared" si="111"/>
        <v>3.087630199344847</v>
      </c>
      <c r="AK128" s="74">
        <f t="shared" si="112"/>
        <v>65.36905949832696</v>
      </c>
      <c r="AL128" s="74">
        <f t="shared" si="113"/>
        <v>0.07949204960286843</v>
      </c>
      <c r="AM128" s="75">
        <f t="shared" si="122"/>
        <v>0.15900357867789625</v>
      </c>
      <c r="AN128" s="75">
        <f t="shared" si="114"/>
        <v>163.50295513886203</v>
      </c>
      <c r="AO128" s="75">
        <f t="shared" si="115"/>
        <v>0.06316853675409131</v>
      </c>
      <c r="AP128" s="75">
        <f t="shared" si="123"/>
        <v>0.03266650516971362</v>
      </c>
      <c r="AQ128" s="75">
        <f t="shared" si="124"/>
        <v>106.50376867044491</v>
      </c>
      <c r="AR128" s="75">
        <f t="shared" si="116"/>
        <v>17.078651812016787</v>
      </c>
      <c r="AS128" s="75">
        <f t="shared" si="125"/>
        <v>522.6324766445105</v>
      </c>
      <c r="AT128" s="76">
        <f t="shared" si="126"/>
        <v>125.62288048263122</v>
      </c>
      <c r="AU128" s="75">
        <f t="shared" si="128"/>
        <v>125.62288048262589</v>
      </c>
      <c r="AV128" s="75">
        <f t="shared" si="117"/>
        <v>-0.00414478274005603</v>
      </c>
      <c r="AW128" s="75">
        <f t="shared" si="118"/>
        <v>-3.579913751087337E-11</v>
      </c>
      <c r="AX128" s="55">
        <f t="shared" si="119"/>
        <v>0.27088749519874644</v>
      </c>
      <c r="AY128" s="75">
        <f t="shared" si="120"/>
        <v>2000.0838717827696</v>
      </c>
      <c r="AZ128" s="7">
        <f t="shared" si="121"/>
        <v>-0.10050322945699008</v>
      </c>
    </row>
    <row r="129" spans="1:52" ht="12.75">
      <c r="A129" s="50"/>
      <c r="B129" s="55">
        <f t="shared" si="129"/>
        <v>-66.6380000000001</v>
      </c>
      <c r="C129" s="73">
        <f t="shared" si="81"/>
        <v>-66.6380000000001</v>
      </c>
      <c r="D129" s="74">
        <f t="shared" si="82"/>
        <v>-0.01239475280479252</v>
      </c>
      <c r="E129" s="75">
        <f t="shared" si="83"/>
        <v>0</v>
      </c>
      <c r="F129" s="75">
        <v>0</v>
      </c>
      <c r="G129" s="75">
        <f t="shared" si="84"/>
        <v>0</v>
      </c>
      <c r="H129" s="74">
        <f t="shared" si="85"/>
        <v>0</v>
      </c>
      <c r="I129" s="74">
        <f t="shared" si="86"/>
        <v>3.1</v>
      </c>
      <c r="J129" s="75">
        <f t="shared" si="87"/>
        <v>-66.6380000000001</v>
      </c>
      <c r="K129" s="75">
        <f t="shared" si="88"/>
        <v>1.0835569010797519E-05</v>
      </c>
      <c r="L129" s="75">
        <f t="shared" si="89"/>
        <v>5.595132656001455E-06</v>
      </c>
      <c r="M129" s="74">
        <f t="shared" si="90"/>
        <v>-0.01239475280479252</v>
      </c>
      <c r="N129" s="74">
        <f t="shared" si="91"/>
        <v>3.0876052471952073</v>
      </c>
      <c r="O129" s="74">
        <f t="shared" si="92"/>
        <v>-66.64088941221851</v>
      </c>
      <c r="P129" s="74">
        <f t="shared" si="93"/>
        <v>-0.0810562865190517</v>
      </c>
      <c r="Q129" s="75">
        <f t="shared" si="94"/>
        <v>-0.16211816817075939</v>
      </c>
      <c r="R129" s="75">
        <f t="shared" si="95"/>
        <v>163.51843010084337</v>
      </c>
      <c r="S129" s="75">
        <f t="shared" si="96"/>
        <v>-0.06440704428773802</v>
      </c>
      <c r="T129" s="75">
        <f t="shared" si="97"/>
        <v>-0.03330407959528334</v>
      </c>
      <c r="U129" s="75">
        <f t="shared" si="98"/>
        <v>106.46693459318402</v>
      </c>
      <c r="V129" s="75">
        <f t="shared" si="99"/>
        <v>-17.413043989620995</v>
      </c>
      <c r="W129" s="75">
        <f t="shared" si="100"/>
        <v>522.6568565910075</v>
      </c>
      <c r="X129" s="76">
        <f t="shared" si="101"/>
        <v>125.62590131384866</v>
      </c>
      <c r="Y129" s="73">
        <f t="shared" si="127"/>
        <v>66.6380000000001</v>
      </c>
      <c r="Z129" s="74">
        <f t="shared" si="102"/>
        <v>-0.01239475280479252</v>
      </c>
      <c r="AA129" s="75">
        <f t="shared" si="103"/>
        <v>0</v>
      </c>
      <c r="AB129" s="75">
        <v>0</v>
      </c>
      <c r="AC129" s="75">
        <f t="shared" si="104"/>
        <v>0</v>
      </c>
      <c r="AD129" s="74">
        <f t="shared" si="105"/>
        <v>0</v>
      </c>
      <c r="AE129" s="74">
        <f t="shared" si="106"/>
        <v>3.1</v>
      </c>
      <c r="AF129" s="75">
        <f t="shared" si="107"/>
        <v>66.6380000000001</v>
      </c>
      <c r="AG129" s="75">
        <f t="shared" si="108"/>
        <v>-1.0835569010797519E-05</v>
      </c>
      <c r="AH129" s="75">
        <f t="shared" si="109"/>
        <v>-5.595132656001455E-06</v>
      </c>
      <c r="AI129" s="74">
        <f t="shared" si="110"/>
        <v>-0.01239475280479252</v>
      </c>
      <c r="AJ129" s="74">
        <f t="shared" si="111"/>
        <v>3.0876052471952073</v>
      </c>
      <c r="AK129" s="74">
        <f t="shared" si="112"/>
        <v>66.64088941221851</v>
      </c>
      <c r="AL129" s="74">
        <f t="shared" si="113"/>
        <v>0.0810562865190517</v>
      </c>
      <c r="AM129" s="75">
        <f t="shared" si="122"/>
        <v>0.16211816817075939</v>
      </c>
      <c r="AN129" s="75">
        <f t="shared" si="114"/>
        <v>163.51843010084275</v>
      </c>
      <c r="AO129" s="75">
        <f t="shared" si="115"/>
        <v>0.06440704428773822</v>
      </c>
      <c r="AP129" s="75">
        <f t="shared" si="123"/>
        <v>0.03330407959528295</v>
      </c>
      <c r="AQ129" s="75">
        <f t="shared" si="124"/>
        <v>106.46693459318465</v>
      </c>
      <c r="AR129" s="75">
        <f t="shared" si="116"/>
        <v>17.413043989621045</v>
      </c>
      <c r="AS129" s="75">
        <f t="shared" si="125"/>
        <v>522.6568565910151</v>
      </c>
      <c r="AT129" s="76">
        <f t="shared" si="126"/>
        <v>125.62590131385628</v>
      </c>
      <c r="AU129" s="75">
        <f t="shared" si="128"/>
        <v>125.62590131385245</v>
      </c>
      <c r="AV129" s="75">
        <f t="shared" si="117"/>
        <v>-0.001123951513491761</v>
      </c>
      <c r="AW129" s="75">
        <f t="shared" si="118"/>
        <v>1.2861337644772785E-11</v>
      </c>
      <c r="AX129" s="55">
        <f t="shared" si="119"/>
        <v>0.07489203250593977</v>
      </c>
      <c r="AY129" s="75">
        <f t="shared" si="120"/>
        <v>2000.1561835065395</v>
      </c>
      <c r="AZ129" s="7">
        <f t="shared" si="121"/>
        <v>-0.02819150568711848</v>
      </c>
    </row>
    <row r="130" spans="1:52" ht="12.75">
      <c r="A130" s="50"/>
      <c r="B130" s="55">
        <f t="shared" si="129"/>
        <v>-67.9170000000001</v>
      </c>
      <c r="C130" s="73">
        <f t="shared" si="81"/>
        <v>-67.9170000000001</v>
      </c>
      <c r="D130" s="74">
        <f t="shared" si="82"/>
        <v>-0.012383840477289576</v>
      </c>
      <c r="E130" s="75">
        <f t="shared" si="83"/>
        <v>0</v>
      </c>
      <c r="F130" s="75">
        <v>0</v>
      </c>
      <c r="G130" s="75">
        <f t="shared" si="84"/>
        <v>0</v>
      </c>
      <c r="H130" s="74">
        <f t="shared" si="85"/>
        <v>0</v>
      </c>
      <c r="I130" s="74">
        <f t="shared" si="86"/>
        <v>3.1</v>
      </c>
      <c r="J130" s="75">
        <f t="shared" si="87"/>
        <v>-67.9170000000001</v>
      </c>
      <c r="K130" s="75">
        <f t="shared" si="88"/>
        <v>-1.765811608800405E-05</v>
      </c>
      <c r="L130" s="75">
        <f t="shared" si="89"/>
        <v>-9.118072330231861E-06</v>
      </c>
      <c r="M130" s="74">
        <f t="shared" si="90"/>
        <v>-0.012383840477289576</v>
      </c>
      <c r="N130" s="74">
        <f t="shared" si="91"/>
        <v>3.0876161595227103</v>
      </c>
      <c r="O130" s="74">
        <f t="shared" si="92"/>
        <v>-67.91229128766453</v>
      </c>
      <c r="P130" s="74">
        <f t="shared" si="93"/>
        <v>-0.08262102570202076</v>
      </c>
      <c r="Q130" s="75">
        <f t="shared" si="94"/>
        <v>-0.1652329333317113</v>
      </c>
      <c r="R130" s="75">
        <f t="shared" si="95"/>
        <v>163.53421958909877</v>
      </c>
      <c r="S130" s="75">
        <f t="shared" si="96"/>
        <v>-0.06564568266915548</v>
      </c>
      <c r="T130" s="75">
        <f t="shared" si="97"/>
        <v>-0.03394156799340034</v>
      </c>
      <c r="U130" s="75">
        <f t="shared" si="98"/>
        <v>106.42936953669391</v>
      </c>
      <c r="V130" s="75">
        <f t="shared" si="99"/>
        <v>-17.74744478147855</v>
      </c>
      <c r="W130" s="75">
        <f t="shared" si="100"/>
        <v>522.6814820386448</v>
      </c>
      <c r="X130" s="76">
        <f t="shared" si="101"/>
        <v>125.62875119325122</v>
      </c>
      <c r="Y130" s="73">
        <f t="shared" si="127"/>
        <v>67.9170000000001</v>
      </c>
      <c r="Z130" s="74">
        <f t="shared" si="102"/>
        <v>-0.012383840477289576</v>
      </c>
      <c r="AA130" s="75">
        <f t="shared" si="103"/>
        <v>0</v>
      </c>
      <c r="AB130" s="75">
        <v>0</v>
      </c>
      <c r="AC130" s="75">
        <f t="shared" si="104"/>
        <v>0</v>
      </c>
      <c r="AD130" s="74">
        <f t="shared" si="105"/>
        <v>0</v>
      </c>
      <c r="AE130" s="74">
        <f t="shared" si="106"/>
        <v>3.1</v>
      </c>
      <c r="AF130" s="75">
        <f t="shared" si="107"/>
        <v>67.9170000000001</v>
      </c>
      <c r="AG130" s="75">
        <f t="shared" si="108"/>
        <v>1.765811608800405E-05</v>
      </c>
      <c r="AH130" s="75">
        <f t="shared" si="109"/>
        <v>9.118072330231858E-06</v>
      </c>
      <c r="AI130" s="74">
        <f t="shared" si="110"/>
        <v>-0.012383840477289576</v>
      </c>
      <c r="AJ130" s="74">
        <f t="shared" si="111"/>
        <v>3.0876161595227103</v>
      </c>
      <c r="AK130" s="74">
        <f t="shared" si="112"/>
        <v>67.91229128766453</v>
      </c>
      <c r="AL130" s="74">
        <f t="shared" si="113"/>
        <v>0.08262102570202076</v>
      </c>
      <c r="AM130" s="75">
        <f t="shared" si="122"/>
        <v>0.1652329333317113</v>
      </c>
      <c r="AN130" s="75">
        <f t="shared" si="114"/>
        <v>163.53421958909814</v>
      </c>
      <c r="AO130" s="75">
        <f t="shared" si="115"/>
        <v>0.06564568266915571</v>
      </c>
      <c r="AP130" s="75">
        <f t="shared" si="123"/>
        <v>0.03394156799339987</v>
      </c>
      <c r="AQ130" s="75">
        <f t="shared" si="124"/>
        <v>106.42936953669454</v>
      </c>
      <c r="AR130" s="75">
        <f t="shared" si="116"/>
        <v>17.747444781478613</v>
      </c>
      <c r="AS130" s="75">
        <f t="shared" si="125"/>
        <v>522.681482038654</v>
      </c>
      <c r="AT130" s="76">
        <f t="shared" si="126"/>
        <v>125.62875119326043</v>
      </c>
      <c r="AU130" s="75">
        <f t="shared" si="128"/>
        <v>125.62875119325582</v>
      </c>
      <c r="AV130" s="75">
        <f t="shared" si="117"/>
        <v>0.0017259278898791308</v>
      </c>
      <c r="AW130" s="75">
        <f t="shared" si="118"/>
        <v>-1.706408804119727E-11</v>
      </c>
      <c r="AX130" s="55">
        <f t="shared" si="119"/>
        <v>0.11720640954400117</v>
      </c>
      <c r="AY130" s="75">
        <f t="shared" si="120"/>
        <v>2000.2292528705927</v>
      </c>
      <c r="AZ130" s="7">
        <f t="shared" si="121"/>
        <v>0.044877858366135115</v>
      </c>
    </row>
    <row r="131" spans="1:52" ht="12.75">
      <c r="A131" s="50"/>
      <c r="B131" s="55">
        <f t="shared" si="129"/>
        <v>-69.1960000000001</v>
      </c>
      <c r="C131" s="73">
        <f t="shared" si="81"/>
        <v>-69.1960000000001</v>
      </c>
      <c r="D131" s="74">
        <f t="shared" si="82"/>
        <v>-0.012334966018825666</v>
      </c>
      <c r="E131" s="75">
        <f t="shared" si="83"/>
        <v>0</v>
      </c>
      <c r="F131" s="75">
        <v>0</v>
      </c>
      <c r="G131" s="75">
        <f t="shared" si="84"/>
        <v>0</v>
      </c>
      <c r="H131" s="74">
        <f t="shared" si="85"/>
        <v>0</v>
      </c>
      <c r="I131" s="74">
        <f t="shared" si="86"/>
        <v>3.1</v>
      </c>
      <c r="J131" s="75">
        <f t="shared" si="87"/>
        <v>-69.1960000000001</v>
      </c>
      <c r="K131" s="75">
        <f t="shared" si="88"/>
        <v>-4.7787707441637045E-05</v>
      </c>
      <c r="L131" s="75">
        <f t="shared" si="89"/>
        <v>-2.467600571451853E-05</v>
      </c>
      <c r="M131" s="74">
        <f t="shared" si="90"/>
        <v>-0.012334966018825666</v>
      </c>
      <c r="N131" s="74">
        <f t="shared" si="91"/>
        <v>3.0876650339811746</v>
      </c>
      <c r="O131" s="74">
        <f t="shared" si="92"/>
        <v>-69.18325693114635</v>
      </c>
      <c r="P131" s="74">
        <f t="shared" si="93"/>
        <v>-0.08418627661979837</v>
      </c>
      <c r="Q131" s="75">
        <f t="shared" si="94"/>
        <v>-0.16834787723388223</v>
      </c>
      <c r="R131" s="75">
        <f t="shared" si="95"/>
        <v>163.5503244358166</v>
      </c>
      <c r="S131" s="75">
        <f t="shared" si="96"/>
        <v>-0.06688445373278343</v>
      </c>
      <c r="T131" s="75">
        <f t="shared" si="97"/>
        <v>-0.03457896976831537</v>
      </c>
      <c r="U131" s="75">
        <f t="shared" si="98"/>
        <v>106.39107253775802</v>
      </c>
      <c r="V131" s="75">
        <f t="shared" si="99"/>
        <v>-18.08185416118682</v>
      </c>
      <c r="W131" s="75">
        <f t="shared" si="100"/>
        <v>522.706340077722</v>
      </c>
      <c r="X131" s="76">
        <f t="shared" si="101"/>
        <v>125.63141708011028</v>
      </c>
      <c r="Y131" s="73">
        <f t="shared" si="127"/>
        <v>69.1960000000001</v>
      </c>
      <c r="Z131" s="74">
        <f t="shared" si="102"/>
        <v>-0.012334966018825666</v>
      </c>
      <c r="AA131" s="75">
        <f t="shared" si="103"/>
        <v>0</v>
      </c>
      <c r="AB131" s="75">
        <v>0</v>
      </c>
      <c r="AC131" s="75">
        <f t="shared" si="104"/>
        <v>0</v>
      </c>
      <c r="AD131" s="74">
        <f t="shared" si="105"/>
        <v>0</v>
      </c>
      <c r="AE131" s="74">
        <f t="shared" si="106"/>
        <v>3.1</v>
      </c>
      <c r="AF131" s="75">
        <f t="shared" si="107"/>
        <v>69.1960000000001</v>
      </c>
      <c r="AG131" s="75">
        <f t="shared" si="108"/>
        <v>4.7787707441637045E-05</v>
      </c>
      <c r="AH131" s="75">
        <f t="shared" si="109"/>
        <v>2.467600571451853E-05</v>
      </c>
      <c r="AI131" s="74">
        <f t="shared" si="110"/>
        <v>-0.012334966018825666</v>
      </c>
      <c r="AJ131" s="74">
        <f t="shared" si="111"/>
        <v>3.0876650339811746</v>
      </c>
      <c r="AK131" s="74">
        <f t="shared" si="112"/>
        <v>69.18325693114635</v>
      </c>
      <c r="AL131" s="74">
        <f t="shared" si="113"/>
        <v>0.08418627661979837</v>
      </c>
      <c r="AM131" s="75">
        <f t="shared" si="122"/>
        <v>0.16834787723388223</v>
      </c>
      <c r="AN131" s="75">
        <f t="shared" si="114"/>
        <v>163.55032443581604</v>
      </c>
      <c r="AO131" s="75">
        <f t="shared" si="115"/>
        <v>0.06688445373278364</v>
      </c>
      <c r="AP131" s="75">
        <f t="shared" si="123"/>
        <v>0.034578969768314954</v>
      </c>
      <c r="AQ131" s="75">
        <f t="shared" si="124"/>
        <v>106.39107253775859</v>
      </c>
      <c r="AR131" s="75">
        <f t="shared" si="116"/>
        <v>18.081854161186875</v>
      </c>
      <c r="AS131" s="75">
        <f t="shared" si="125"/>
        <v>522.70634007773</v>
      </c>
      <c r="AT131" s="76">
        <f t="shared" si="126"/>
        <v>125.63141708011835</v>
      </c>
      <c r="AU131" s="75">
        <f t="shared" si="128"/>
        <v>125.6314170801143</v>
      </c>
      <c r="AV131" s="75">
        <f t="shared" si="117"/>
        <v>0.004391814748359479</v>
      </c>
      <c r="AW131" s="75">
        <f t="shared" si="118"/>
        <v>1.529638555419239E-13</v>
      </c>
      <c r="AX131" s="55">
        <f t="shared" si="119"/>
        <v>0.3038499734706761</v>
      </c>
      <c r="AY131" s="75">
        <f t="shared" si="120"/>
        <v>2000.3030433491956</v>
      </c>
      <c r="AZ131" s="7">
        <f t="shared" si="121"/>
        <v>0.11866833696899448</v>
      </c>
    </row>
    <row r="132" spans="1:52" ht="12.75">
      <c r="A132" s="50"/>
      <c r="B132" s="55">
        <f t="shared" si="129"/>
        <v>-70.4750000000001</v>
      </c>
      <c r="C132" s="73">
        <f t="shared" si="81"/>
        <v>-70.4750000000001</v>
      </c>
      <c r="D132" s="74">
        <f t="shared" si="82"/>
        <v>-0.01224599147151284</v>
      </c>
      <c r="E132" s="75">
        <f t="shared" si="83"/>
        <v>0</v>
      </c>
      <c r="F132" s="75">
        <v>0</v>
      </c>
      <c r="G132" s="75">
        <f t="shared" si="84"/>
        <v>0</v>
      </c>
      <c r="H132" s="74">
        <f t="shared" si="85"/>
        <v>0</v>
      </c>
      <c r="I132" s="74">
        <f t="shared" si="86"/>
        <v>3.1</v>
      </c>
      <c r="J132" s="75">
        <f t="shared" si="87"/>
        <v>-70.4750000000001</v>
      </c>
      <c r="K132" s="75">
        <f t="shared" si="88"/>
        <v>-7.958392067712247E-05</v>
      </c>
      <c r="L132" s="75">
        <f t="shared" si="89"/>
        <v>-4.109452810367228E-05</v>
      </c>
      <c r="M132" s="74">
        <f t="shared" si="90"/>
        <v>-0.01224599147151284</v>
      </c>
      <c r="N132" s="74">
        <f t="shared" si="91"/>
        <v>3.087754008528487</v>
      </c>
      <c r="O132" s="74">
        <f t="shared" si="92"/>
        <v>-70.45377815001316</v>
      </c>
      <c r="P132" s="74">
        <f t="shared" si="93"/>
        <v>-0.08575204873012796</v>
      </c>
      <c r="Q132" s="75">
        <f t="shared" si="94"/>
        <v>-0.17146300293215225</v>
      </c>
      <c r="R132" s="75">
        <f t="shared" si="95"/>
        <v>163.56674548797696</v>
      </c>
      <c r="S132" s="75">
        <f t="shared" si="96"/>
        <v>-0.06812335927475291</v>
      </c>
      <c r="T132" s="75">
        <f t="shared" si="97"/>
        <v>-0.03521628438264643</v>
      </c>
      <c r="U132" s="75">
        <f t="shared" si="98"/>
        <v>106.35204261726284</v>
      </c>
      <c r="V132" s="75">
        <f t="shared" si="99"/>
        <v>-18.416272091552703</v>
      </c>
      <c r="W132" s="75">
        <f t="shared" si="100"/>
        <v>522.7314175696245</v>
      </c>
      <c r="X132" s="76">
        <f t="shared" si="101"/>
        <v>125.63388570367806</v>
      </c>
      <c r="Y132" s="73">
        <f t="shared" si="127"/>
        <v>70.4750000000001</v>
      </c>
      <c r="Z132" s="74">
        <f t="shared" si="102"/>
        <v>-0.01224599147151284</v>
      </c>
      <c r="AA132" s="75">
        <f t="shared" si="103"/>
        <v>0</v>
      </c>
      <c r="AB132" s="75">
        <v>0</v>
      </c>
      <c r="AC132" s="75">
        <f t="shared" si="104"/>
        <v>0</v>
      </c>
      <c r="AD132" s="74">
        <f t="shared" si="105"/>
        <v>0</v>
      </c>
      <c r="AE132" s="74">
        <f t="shared" si="106"/>
        <v>3.1</v>
      </c>
      <c r="AF132" s="75">
        <f t="shared" si="107"/>
        <v>70.4750000000001</v>
      </c>
      <c r="AG132" s="75">
        <f t="shared" si="108"/>
        <v>7.958392067712247E-05</v>
      </c>
      <c r="AH132" s="75">
        <f t="shared" si="109"/>
        <v>4.109452810367228E-05</v>
      </c>
      <c r="AI132" s="74">
        <f t="shared" si="110"/>
        <v>-0.01224599147151284</v>
      </c>
      <c r="AJ132" s="74">
        <f t="shared" si="111"/>
        <v>3.087754008528487</v>
      </c>
      <c r="AK132" s="74">
        <f t="shared" si="112"/>
        <v>70.45377815001316</v>
      </c>
      <c r="AL132" s="74">
        <f t="shared" si="113"/>
        <v>0.08575204873012796</v>
      </c>
      <c r="AM132" s="75">
        <f t="shared" si="122"/>
        <v>0.17146300293215225</v>
      </c>
      <c r="AN132" s="75">
        <f t="shared" si="114"/>
        <v>163.5667454879764</v>
      </c>
      <c r="AO132" s="75">
        <f t="shared" si="115"/>
        <v>0.06812335927475312</v>
      </c>
      <c r="AP132" s="75">
        <f t="shared" si="123"/>
        <v>0.03521628438264601</v>
      </c>
      <c r="AQ132" s="75">
        <f t="shared" si="124"/>
        <v>106.35204261726341</v>
      </c>
      <c r="AR132" s="75">
        <f t="shared" si="116"/>
        <v>18.41627209155276</v>
      </c>
      <c r="AS132" s="75">
        <f t="shared" si="125"/>
        <v>522.7314175696322</v>
      </c>
      <c r="AT132" s="76">
        <f t="shared" si="126"/>
        <v>125.63388570368568</v>
      </c>
      <c r="AU132" s="75">
        <f t="shared" si="128"/>
        <v>125.63388570368187</v>
      </c>
      <c r="AV132" s="75">
        <f t="shared" si="117"/>
        <v>0.006860438315925421</v>
      </c>
      <c r="AW132" s="75">
        <f t="shared" si="118"/>
        <v>5.096676879304266E-12</v>
      </c>
      <c r="AX132" s="55">
        <f t="shared" si="119"/>
        <v>0.4833981446181863</v>
      </c>
      <c r="AY132" s="75">
        <f t="shared" si="120"/>
        <v>2000.3775177777338</v>
      </c>
      <c r="AZ132" s="7">
        <f t="shared" si="121"/>
        <v>0.19314276550721843</v>
      </c>
    </row>
    <row r="133" spans="1:52" ht="12.75">
      <c r="A133" s="50"/>
      <c r="B133" s="55">
        <f t="shared" si="129"/>
        <v>-71.75400000000009</v>
      </c>
      <c r="C133" s="73">
        <f t="shared" si="81"/>
        <v>-71.75400000000009</v>
      </c>
      <c r="D133" s="74">
        <f t="shared" si="82"/>
        <v>-0.012114738548457349</v>
      </c>
      <c r="E133" s="75">
        <f t="shared" si="83"/>
        <v>0</v>
      </c>
      <c r="F133" s="75">
        <v>0</v>
      </c>
      <c r="G133" s="75">
        <f t="shared" si="84"/>
        <v>0</v>
      </c>
      <c r="H133" s="74">
        <f t="shared" si="85"/>
        <v>0</v>
      </c>
      <c r="I133" s="74">
        <f t="shared" si="86"/>
        <v>3.1</v>
      </c>
      <c r="J133" s="75">
        <f t="shared" si="87"/>
        <v>-71.75400000000009</v>
      </c>
      <c r="K133" s="75">
        <f t="shared" si="88"/>
        <v>-0.00011307746688354187</v>
      </c>
      <c r="L133" s="75">
        <f t="shared" si="89"/>
        <v>-5.838949778134338E-05</v>
      </c>
      <c r="M133" s="74">
        <f t="shared" si="90"/>
        <v>-0.012114738548457349</v>
      </c>
      <c r="N133" s="74">
        <f t="shared" si="91"/>
        <v>3.0878852614515426</v>
      </c>
      <c r="O133" s="74">
        <f t="shared" si="92"/>
        <v>-71.72384675246181</v>
      </c>
      <c r="P133" s="74">
        <f t="shared" si="93"/>
        <v>-0.08731835148023627</v>
      </c>
      <c r="Q133" s="75">
        <f t="shared" si="94"/>
        <v>-0.1745783134626912</v>
      </c>
      <c r="R133" s="75">
        <f t="shared" si="95"/>
        <v>163.5834836072828</v>
      </c>
      <c r="S133" s="75">
        <f t="shared" si="96"/>
        <v>-0.06936240105219849</v>
      </c>
      <c r="T133" s="75">
        <f t="shared" si="97"/>
        <v>-0.03585351135829423</v>
      </c>
      <c r="U133" s="75">
        <f t="shared" si="98"/>
        <v>106.31227878034406</v>
      </c>
      <c r="V133" s="75">
        <f t="shared" si="99"/>
        <v>-18.750698524404513</v>
      </c>
      <c r="W133" s="75">
        <f t="shared" si="100"/>
        <v>522.75670114802</v>
      </c>
      <c r="X133" s="76">
        <f t="shared" si="101"/>
        <v>125.63614356446067</v>
      </c>
      <c r="Y133" s="73">
        <f t="shared" si="127"/>
        <v>71.75400000000009</v>
      </c>
      <c r="Z133" s="74">
        <f t="shared" si="102"/>
        <v>-0.012114738548457349</v>
      </c>
      <c r="AA133" s="75">
        <f t="shared" si="103"/>
        <v>0</v>
      </c>
      <c r="AB133" s="75">
        <v>0</v>
      </c>
      <c r="AC133" s="75">
        <f t="shared" si="104"/>
        <v>0</v>
      </c>
      <c r="AD133" s="74">
        <f t="shared" si="105"/>
        <v>0</v>
      </c>
      <c r="AE133" s="74">
        <f t="shared" si="106"/>
        <v>3.1</v>
      </c>
      <c r="AF133" s="75">
        <f t="shared" si="107"/>
        <v>71.75400000000009</v>
      </c>
      <c r="AG133" s="75">
        <f t="shared" si="108"/>
        <v>0.00011307746688354187</v>
      </c>
      <c r="AH133" s="75">
        <f t="shared" si="109"/>
        <v>5.838949778134338E-05</v>
      </c>
      <c r="AI133" s="74">
        <f t="shared" si="110"/>
        <v>-0.012114738548457349</v>
      </c>
      <c r="AJ133" s="74">
        <f t="shared" si="111"/>
        <v>3.0878852614515426</v>
      </c>
      <c r="AK133" s="74">
        <f t="shared" si="112"/>
        <v>71.72384675246181</v>
      </c>
      <c r="AL133" s="74">
        <f t="shared" si="113"/>
        <v>0.08731835148023627</v>
      </c>
      <c r="AM133" s="75">
        <f t="shared" si="122"/>
        <v>0.1745783134626912</v>
      </c>
      <c r="AN133" s="75">
        <f t="shared" si="114"/>
        <v>163.58348360728218</v>
      </c>
      <c r="AO133" s="75">
        <f t="shared" si="115"/>
        <v>0.06936240105219874</v>
      </c>
      <c r="AP133" s="75">
        <f t="shared" si="123"/>
        <v>0.03585351135829373</v>
      </c>
      <c r="AQ133" s="75">
        <f t="shared" si="124"/>
        <v>106.31227878034468</v>
      </c>
      <c r="AR133" s="75">
        <f t="shared" si="116"/>
        <v>18.75069852440458</v>
      </c>
      <c r="AS133" s="75">
        <f t="shared" si="125"/>
        <v>522.7567011480293</v>
      </c>
      <c r="AT133" s="76">
        <f t="shared" si="126"/>
        <v>125.63614356446988</v>
      </c>
      <c r="AU133" s="75">
        <f t="shared" si="128"/>
        <v>125.63614356446529</v>
      </c>
      <c r="AV133" s="75">
        <f t="shared" si="117"/>
        <v>0.009118299099341698</v>
      </c>
      <c r="AW133" s="75">
        <f t="shared" si="118"/>
        <v>-2.6387740985147174E-11</v>
      </c>
      <c r="AX133" s="55">
        <f t="shared" si="119"/>
        <v>0.6541263922265523</v>
      </c>
      <c r="AY133" s="75">
        <f t="shared" si="120"/>
        <v>2000.4526383566601</v>
      </c>
      <c r="AZ133" s="7">
        <f t="shared" si="121"/>
        <v>0.26826334443353517</v>
      </c>
    </row>
    <row r="134" spans="1:52" ht="12.75">
      <c r="A134" s="50"/>
      <c r="B134" s="55">
        <f t="shared" si="129"/>
        <v>-73.03300000000009</v>
      </c>
      <c r="C134" s="73">
        <f t="shared" si="81"/>
        <v>-73.03300000000009</v>
      </c>
      <c r="D134" s="74">
        <f t="shared" si="82"/>
        <v>-0.01193898861326792</v>
      </c>
      <c r="E134" s="75">
        <f t="shared" si="83"/>
        <v>0</v>
      </c>
      <c r="F134" s="75">
        <v>0</v>
      </c>
      <c r="G134" s="75">
        <f t="shared" si="84"/>
        <v>0</v>
      </c>
      <c r="H134" s="74">
        <f t="shared" si="85"/>
        <v>0</v>
      </c>
      <c r="I134" s="74">
        <f t="shared" si="86"/>
        <v>3.1</v>
      </c>
      <c r="J134" s="75">
        <f t="shared" si="87"/>
        <v>-73.03300000000009</v>
      </c>
      <c r="K134" s="75">
        <f t="shared" si="88"/>
        <v>-0.00014829905258023982</v>
      </c>
      <c r="L134" s="75">
        <f t="shared" si="89"/>
        <v>-7.657677069493839E-05</v>
      </c>
      <c r="M134" s="74">
        <f t="shared" si="90"/>
        <v>-0.01193898861326792</v>
      </c>
      <c r="N134" s="74">
        <f t="shared" si="91"/>
        <v>3.088061011386732</v>
      </c>
      <c r="O134" s="74">
        <f t="shared" si="92"/>
        <v>-72.99345454751462</v>
      </c>
      <c r="P134" s="74">
        <f t="shared" si="93"/>
        <v>-0.08888519430659357</v>
      </c>
      <c r="Q134" s="75">
        <f t="shared" si="94"/>
        <v>-0.1776938118424922</v>
      </c>
      <c r="R134" s="75">
        <f t="shared" si="95"/>
        <v>163.6005396700931</v>
      </c>
      <c r="S134" s="75">
        <f t="shared" si="96"/>
        <v>-0.07060158078257171</v>
      </c>
      <c r="T134" s="75">
        <f t="shared" si="97"/>
        <v>-0.03649065027734877</v>
      </c>
      <c r="U134" s="75">
        <f t="shared" si="98"/>
        <v>106.27178001653243</v>
      </c>
      <c r="V134" s="75">
        <f t="shared" si="99"/>
        <v>-19.085133400404516</v>
      </c>
      <c r="W134" s="75">
        <f t="shared" si="100"/>
        <v>522.7821772200476</v>
      </c>
      <c r="X134" s="76">
        <f t="shared" si="101"/>
        <v>125.63817693548697</v>
      </c>
      <c r="Y134" s="73">
        <f t="shared" si="127"/>
        <v>73.03300000000009</v>
      </c>
      <c r="Z134" s="74">
        <f t="shared" si="102"/>
        <v>-0.01193898861326792</v>
      </c>
      <c r="AA134" s="75">
        <f t="shared" si="103"/>
        <v>0</v>
      </c>
      <c r="AB134" s="75">
        <v>0</v>
      </c>
      <c r="AC134" s="75">
        <f t="shared" si="104"/>
        <v>0</v>
      </c>
      <c r="AD134" s="74">
        <f t="shared" si="105"/>
        <v>0</v>
      </c>
      <c r="AE134" s="74">
        <f t="shared" si="106"/>
        <v>3.1</v>
      </c>
      <c r="AF134" s="75">
        <f t="shared" si="107"/>
        <v>73.03300000000009</v>
      </c>
      <c r="AG134" s="75">
        <f t="shared" si="108"/>
        <v>0.00014829905258023982</v>
      </c>
      <c r="AH134" s="75">
        <f t="shared" si="109"/>
        <v>7.657677069493839E-05</v>
      </c>
      <c r="AI134" s="74">
        <f t="shared" si="110"/>
        <v>-0.01193898861326792</v>
      </c>
      <c r="AJ134" s="74">
        <f t="shared" si="111"/>
        <v>3.088061011386732</v>
      </c>
      <c r="AK134" s="74">
        <f t="shared" si="112"/>
        <v>72.99345454751462</v>
      </c>
      <c r="AL134" s="74">
        <f t="shared" si="113"/>
        <v>0.08888519430659357</v>
      </c>
      <c r="AM134" s="75">
        <f t="shared" si="122"/>
        <v>0.1776938118424922</v>
      </c>
      <c r="AN134" s="75">
        <f t="shared" si="114"/>
        <v>163.60053967009253</v>
      </c>
      <c r="AO134" s="75">
        <f t="shared" si="115"/>
        <v>0.07060158078257193</v>
      </c>
      <c r="AP134" s="75">
        <f t="shared" si="123"/>
        <v>0.036490650277348324</v>
      </c>
      <c r="AQ134" s="75">
        <f t="shared" si="124"/>
        <v>106.271780016533</v>
      </c>
      <c r="AR134" s="75">
        <f t="shared" si="116"/>
        <v>19.085133400404576</v>
      </c>
      <c r="AS134" s="75">
        <f t="shared" si="125"/>
        <v>522.7821772200557</v>
      </c>
      <c r="AT134" s="76">
        <f t="shared" si="126"/>
        <v>125.63817693549504</v>
      </c>
      <c r="AU134" s="75">
        <f t="shared" si="128"/>
        <v>125.63817693549102</v>
      </c>
      <c r="AV134" s="75">
        <f t="shared" si="117"/>
        <v>0.011151670125073565</v>
      </c>
      <c r="AW134" s="75">
        <f t="shared" si="118"/>
        <v>-8.582493674106104E-12</v>
      </c>
      <c r="AX134" s="55">
        <f t="shared" si="119"/>
        <v>0.8142248196221474</v>
      </c>
      <c r="AY134" s="75">
        <f t="shared" si="120"/>
        <v>2000.5283666554192</v>
      </c>
      <c r="AZ134" s="7">
        <f t="shared" si="121"/>
        <v>0.3439916431925667</v>
      </c>
    </row>
    <row r="135" spans="1:52" ht="12.75">
      <c r="A135" s="50"/>
      <c r="B135" s="55">
        <f t="shared" si="129"/>
        <v>-74.31200000000008</v>
      </c>
      <c r="C135" s="73">
        <f t="shared" si="81"/>
        <v>-74.31200000000008</v>
      </c>
      <c r="D135" s="74">
        <f t="shared" si="82"/>
        <v>-0.01171648265804992</v>
      </c>
      <c r="E135" s="75">
        <f t="shared" si="83"/>
        <v>0</v>
      </c>
      <c r="F135" s="75">
        <v>0</v>
      </c>
      <c r="G135" s="75">
        <f t="shared" si="84"/>
        <v>0</v>
      </c>
      <c r="H135" s="74">
        <f t="shared" si="85"/>
        <v>0</v>
      </c>
      <c r="I135" s="74">
        <f t="shared" si="86"/>
        <v>3.1</v>
      </c>
      <c r="J135" s="75">
        <f t="shared" si="87"/>
        <v>-74.31200000000008</v>
      </c>
      <c r="K135" s="75">
        <f t="shared" si="88"/>
        <v>-0.00018527937968761468</v>
      </c>
      <c r="L135" s="75">
        <f t="shared" si="89"/>
        <v>-9.567220044422436E-05</v>
      </c>
      <c r="M135" s="74">
        <f t="shared" si="90"/>
        <v>-0.01171648265804992</v>
      </c>
      <c r="N135" s="74">
        <f t="shared" si="91"/>
        <v>3.0882835173419503</v>
      </c>
      <c r="O135" s="74">
        <f t="shared" si="92"/>
        <v>-74.26259334499493</v>
      </c>
      <c r="P135" s="74">
        <f t="shared" si="93"/>
        <v>-0.09045258663467118</v>
      </c>
      <c r="Q135" s="75">
        <f t="shared" si="94"/>
        <v>-0.18080950106889812</v>
      </c>
      <c r="R135" s="75">
        <f t="shared" si="95"/>
        <v>163.61791456735625</v>
      </c>
      <c r="S135" s="75">
        <f t="shared" si="96"/>
        <v>-0.07184090014295583</v>
      </c>
      <c r="T135" s="75">
        <f t="shared" si="97"/>
        <v>-0.03712770078298647</v>
      </c>
      <c r="U135" s="75">
        <f t="shared" si="98"/>
        <v>106.23054529990037</v>
      </c>
      <c r="V135" s="75">
        <f t="shared" si="99"/>
        <v>-19.41957664886218</v>
      </c>
      <c r="W135" s="75">
        <f t="shared" si="100"/>
        <v>522.807831967506</v>
      </c>
      <c r="X135" s="76">
        <f t="shared" si="101"/>
        <v>125.6399718635763</v>
      </c>
      <c r="Y135" s="73">
        <f t="shared" si="127"/>
        <v>74.31200000000008</v>
      </c>
      <c r="Z135" s="74">
        <f t="shared" si="102"/>
        <v>-0.01171648265804992</v>
      </c>
      <c r="AA135" s="75">
        <f t="shared" si="103"/>
        <v>0</v>
      </c>
      <c r="AB135" s="75">
        <v>0</v>
      </c>
      <c r="AC135" s="75">
        <f t="shared" si="104"/>
        <v>0</v>
      </c>
      <c r="AD135" s="74">
        <f t="shared" si="105"/>
        <v>0</v>
      </c>
      <c r="AE135" s="74">
        <f t="shared" si="106"/>
        <v>3.1</v>
      </c>
      <c r="AF135" s="75">
        <f t="shared" si="107"/>
        <v>74.31200000000008</v>
      </c>
      <c r="AG135" s="75">
        <f t="shared" si="108"/>
        <v>0.00018527937968761468</v>
      </c>
      <c r="AH135" s="75">
        <f t="shared" si="109"/>
        <v>9.567220044422436E-05</v>
      </c>
      <c r="AI135" s="74">
        <f t="shared" si="110"/>
        <v>-0.01171648265804992</v>
      </c>
      <c r="AJ135" s="74">
        <f t="shared" si="111"/>
        <v>3.0882835173419503</v>
      </c>
      <c r="AK135" s="74">
        <f t="shared" si="112"/>
        <v>74.26259334499493</v>
      </c>
      <c r="AL135" s="74">
        <f t="shared" si="113"/>
        <v>0.09045258663467118</v>
      </c>
      <c r="AM135" s="75">
        <f t="shared" si="122"/>
        <v>0.18080950106889812</v>
      </c>
      <c r="AN135" s="75">
        <f t="shared" si="114"/>
        <v>163.61791456735568</v>
      </c>
      <c r="AO135" s="75">
        <f t="shared" si="115"/>
        <v>0.07184090014295602</v>
      </c>
      <c r="AP135" s="75">
        <f t="shared" si="123"/>
        <v>0.03712770078298608</v>
      </c>
      <c r="AQ135" s="75">
        <f t="shared" si="124"/>
        <v>106.23054529990094</v>
      </c>
      <c r="AR135" s="75">
        <f t="shared" si="116"/>
        <v>19.419576648862233</v>
      </c>
      <c r="AS135" s="75">
        <f t="shared" si="125"/>
        <v>522.8078319675129</v>
      </c>
      <c r="AT135" s="76">
        <f t="shared" si="126"/>
        <v>125.63997186358324</v>
      </c>
      <c r="AU135" s="75">
        <f t="shared" si="128"/>
        <v>125.63997186357979</v>
      </c>
      <c r="AV135" s="75">
        <f t="shared" si="117"/>
        <v>0.01294659821384414</v>
      </c>
      <c r="AW135" s="75">
        <f t="shared" si="118"/>
        <v>9.948250239902847E-12</v>
      </c>
      <c r="AX135" s="55">
        <f t="shared" si="119"/>
        <v>0.9617968246940626</v>
      </c>
      <c r="AY135" s="75">
        <f t="shared" si="120"/>
        <v>2000.6046636163865</v>
      </c>
      <c r="AZ135" s="7">
        <f t="shared" si="121"/>
        <v>0.42028860415985037</v>
      </c>
    </row>
    <row r="136" spans="1:52" ht="12.75">
      <c r="A136" s="50"/>
      <c r="B136" s="55">
        <f t="shared" si="129"/>
        <v>-75.59100000000008</v>
      </c>
      <c r="C136" s="73">
        <f t="shared" si="81"/>
        <v>-75.59100000000008</v>
      </c>
      <c r="D136" s="74">
        <f t="shared" si="82"/>
        <v>-0.011444921284042064</v>
      </c>
      <c r="E136" s="75">
        <f t="shared" si="83"/>
        <v>0</v>
      </c>
      <c r="F136" s="75">
        <v>0</v>
      </c>
      <c r="G136" s="75">
        <f t="shared" si="84"/>
        <v>0</v>
      </c>
      <c r="H136" s="74">
        <f t="shared" si="85"/>
        <v>0</v>
      </c>
      <c r="I136" s="74">
        <f t="shared" si="86"/>
        <v>3.1</v>
      </c>
      <c r="J136" s="75">
        <f t="shared" si="87"/>
        <v>-75.59100000000008</v>
      </c>
      <c r="K136" s="75">
        <f t="shared" si="88"/>
        <v>-0.00022404914550067795</v>
      </c>
      <c r="L136" s="75">
        <f t="shared" si="89"/>
        <v>-0.00011569163827173187</v>
      </c>
      <c r="M136" s="74">
        <f t="shared" si="90"/>
        <v>-0.011444921284042064</v>
      </c>
      <c r="N136" s="74">
        <f t="shared" si="91"/>
        <v>3.088555078715958</v>
      </c>
      <c r="O136" s="74">
        <f t="shared" si="92"/>
        <v>-75.53125495550057</v>
      </c>
      <c r="P136" s="74">
        <f t="shared" si="93"/>
        <v>-0.09202053787869638</v>
      </c>
      <c r="Q136" s="75">
        <f t="shared" si="94"/>
        <v>-0.18392538411912102</v>
      </c>
      <c r="R136" s="75">
        <f t="shared" si="95"/>
        <v>163.6356092045421</v>
      </c>
      <c r="S136" s="75">
        <f t="shared" si="96"/>
        <v>-0.07308036076938264</v>
      </c>
      <c r="T136" s="75">
        <f t="shared" si="97"/>
        <v>-0.03776466258035574</v>
      </c>
      <c r="U136" s="75">
        <f t="shared" si="98"/>
        <v>106.18857358921156</v>
      </c>
      <c r="V136" s="75">
        <f t="shared" si="99"/>
        <v>-19.75402818754831</v>
      </c>
      <c r="W136" s="75">
        <f t="shared" si="100"/>
        <v>522.8336513480814</v>
      </c>
      <c r="X136" s="76">
        <f t="shared" si="101"/>
        <v>125.64151417064886</v>
      </c>
      <c r="Y136" s="73">
        <f t="shared" si="127"/>
        <v>75.59100000000008</v>
      </c>
      <c r="Z136" s="74">
        <f t="shared" si="102"/>
        <v>-0.011444921284042064</v>
      </c>
      <c r="AA136" s="75">
        <f t="shared" si="103"/>
        <v>0</v>
      </c>
      <c r="AB136" s="75">
        <v>0</v>
      </c>
      <c r="AC136" s="75">
        <f t="shared" si="104"/>
        <v>0</v>
      </c>
      <c r="AD136" s="74">
        <f t="shared" si="105"/>
        <v>0</v>
      </c>
      <c r="AE136" s="74">
        <f t="shared" si="106"/>
        <v>3.1</v>
      </c>
      <c r="AF136" s="75">
        <f t="shared" si="107"/>
        <v>75.59100000000008</v>
      </c>
      <c r="AG136" s="75">
        <f t="shared" si="108"/>
        <v>0.00022404914550067795</v>
      </c>
      <c r="AH136" s="75">
        <f t="shared" si="109"/>
        <v>0.00011569163827173187</v>
      </c>
      <c r="AI136" s="74">
        <f t="shared" si="110"/>
        <v>-0.011444921284042064</v>
      </c>
      <c r="AJ136" s="74">
        <f t="shared" si="111"/>
        <v>3.088555078715958</v>
      </c>
      <c r="AK136" s="74">
        <f t="shared" si="112"/>
        <v>75.53125495550057</v>
      </c>
      <c r="AL136" s="74">
        <f t="shared" si="113"/>
        <v>0.09202053787869637</v>
      </c>
      <c r="AM136" s="75">
        <f t="shared" si="122"/>
        <v>0.183925384119121</v>
      </c>
      <c r="AN136" s="75">
        <f t="shared" si="114"/>
        <v>163.63560920454148</v>
      </c>
      <c r="AO136" s="75">
        <f t="shared" si="115"/>
        <v>0.07308036076938289</v>
      </c>
      <c r="AP136" s="75">
        <f t="shared" si="123"/>
        <v>0.03776466258035521</v>
      </c>
      <c r="AQ136" s="75">
        <f t="shared" si="124"/>
        <v>106.18857358921218</v>
      </c>
      <c r="AR136" s="75">
        <f t="shared" si="116"/>
        <v>19.75402818754838</v>
      </c>
      <c r="AS136" s="75">
        <f t="shared" si="125"/>
        <v>522.8336513480905</v>
      </c>
      <c r="AT136" s="76">
        <f t="shared" si="126"/>
        <v>125.64151417065796</v>
      </c>
      <c r="AU136" s="75">
        <f t="shared" si="128"/>
        <v>125.64151417065342</v>
      </c>
      <c r="AV136" s="75">
        <f t="shared" si="117"/>
        <v>0.014488905287478815</v>
      </c>
      <c r="AW136" s="75">
        <f t="shared" si="118"/>
        <v>-3.307872527165542E-11</v>
      </c>
      <c r="AX136" s="55">
        <f t="shared" si="119"/>
        <v>1.0948577725155737</v>
      </c>
      <c r="AY136" s="75">
        <f t="shared" si="120"/>
        <v>2000.6814895589253</v>
      </c>
      <c r="AZ136" s="7">
        <f t="shared" si="121"/>
        <v>0.49711454669863997</v>
      </c>
    </row>
    <row r="137" spans="1:52" ht="12.75">
      <c r="A137" s="50"/>
      <c r="B137" s="55">
        <f t="shared" si="129"/>
        <v>-76.87000000000008</v>
      </c>
      <c r="C137" s="73">
        <f t="shared" si="81"/>
        <v>-76.87000000000008</v>
      </c>
      <c r="D137" s="74">
        <f t="shared" si="82"/>
        <v>-0.011121964677598073</v>
      </c>
      <c r="E137" s="75">
        <f t="shared" si="83"/>
        <v>0</v>
      </c>
      <c r="F137" s="75">
        <v>0</v>
      </c>
      <c r="G137" s="75">
        <f t="shared" si="84"/>
        <v>0</v>
      </c>
      <c r="H137" s="74">
        <f t="shared" si="85"/>
        <v>0</v>
      </c>
      <c r="I137" s="74">
        <f t="shared" si="86"/>
        <v>3.1</v>
      </c>
      <c r="J137" s="75">
        <f t="shared" si="87"/>
        <v>-76.87000000000008</v>
      </c>
      <c r="K137" s="75">
        <f t="shared" si="88"/>
        <v>-0.00026463904266529545</v>
      </c>
      <c r="L137" s="75">
        <f t="shared" si="89"/>
        <v>-0.00013665093305493755</v>
      </c>
      <c r="M137" s="74">
        <f t="shared" si="90"/>
        <v>-0.011121964677598073</v>
      </c>
      <c r="N137" s="74">
        <f t="shared" si="91"/>
        <v>3.088878035322402</v>
      </c>
      <c r="O137" s="74">
        <f t="shared" si="92"/>
        <v>-76.7994311903751</v>
      </c>
      <c r="P137" s="74">
        <f t="shared" si="93"/>
        <v>-0.09358905744140492</v>
      </c>
      <c r="Q137" s="75">
        <f t="shared" si="94"/>
        <v>-0.1870414639497549</v>
      </c>
      <c r="R137" s="75">
        <f t="shared" si="95"/>
        <v>163.65362450156823</v>
      </c>
      <c r="S137" s="75">
        <f t="shared" si="96"/>
        <v>-0.07431996425615389</v>
      </c>
      <c r="T137" s="75">
        <f t="shared" si="97"/>
        <v>-0.03840153543744712</v>
      </c>
      <c r="U137" s="75">
        <f t="shared" si="98"/>
        <v>106.14586382807738</v>
      </c>
      <c r="V137" s="75">
        <f t="shared" si="99"/>
        <v>-20.088487922510783</v>
      </c>
      <c r="W137" s="75">
        <f t="shared" si="100"/>
        <v>522.8596210966788</v>
      </c>
      <c r="X137" s="76">
        <f t="shared" si="101"/>
        <v>125.6427894551382</v>
      </c>
      <c r="Y137" s="73">
        <f t="shared" si="127"/>
        <v>76.87000000000008</v>
      </c>
      <c r="Z137" s="74">
        <f t="shared" si="102"/>
        <v>-0.011121964677598073</v>
      </c>
      <c r="AA137" s="75">
        <f t="shared" si="103"/>
        <v>0</v>
      </c>
      <c r="AB137" s="75">
        <v>0</v>
      </c>
      <c r="AC137" s="75">
        <f t="shared" si="104"/>
        <v>0</v>
      </c>
      <c r="AD137" s="74">
        <f t="shared" si="105"/>
        <v>0</v>
      </c>
      <c r="AE137" s="74">
        <f t="shared" si="106"/>
        <v>3.1</v>
      </c>
      <c r="AF137" s="75">
        <f t="shared" si="107"/>
        <v>76.87000000000008</v>
      </c>
      <c r="AG137" s="75">
        <f t="shared" si="108"/>
        <v>0.00026463904266529545</v>
      </c>
      <c r="AH137" s="75">
        <f t="shared" si="109"/>
        <v>0.0001366509330549375</v>
      </c>
      <c r="AI137" s="74">
        <f t="shared" si="110"/>
        <v>-0.011121964677598073</v>
      </c>
      <c r="AJ137" s="74">
        <f t="shared" si="111"/>
        <v>3.088878035322402</v>
      </c>
      <c r="AK137" s="74">
        <f t="shared" si="112"/>
        <v>76.7994311903751</v>
      </c>
      <c r="AL137" s="74">
        <f t="shared" si="113"/>
        <v>0.09358905744140492</v>
      </c>
      <c r="AM137" s="75">
        <f t="shared" si="122"/>
        <v>0.1870414639497549</v>
      </c>
      <c r="AN137" s="75">
        <f t="shared" si="114"/>
        <v>163.65362450156766</v>
      </c>
      <c r="AO137" s="75">
        <f t="shared" si="115"/>
        <v>0.07431996425615416</v>
      </c>
      <c r="AP137" s="75">
        <f t="shared" si="123"/>
        <v>0.03840153543744659</v>
      </c>
      <c r="AQ137" s="75">
        <f t="shared" si="124"/>
        <v>106.14586382807795</v>
      </c>
      <c r="AR137" s="75">
        <f t="shared" si="116"/>
        <v>20.088487922510858</v>
      </c>
      <c r="AS137" s="75">
        <f t="shared" si="125"/>
        <v>522.859621096688</v>
      </c>
      <c r="AT137" s="76">
        <f t="shared" si="126"/>
        <v>125.6427894551473</v>
      </c>
      <c r="AU137" s="75">
        <f t="shared" si="128"/>
        <v>125.64278945514273</v>
      </c>
      <c r="AV137" s="75">
        <f t="shared" si="117"/>
        <v>0.01576418977678884</v>
      </c>
      <c r="AW137" s="75">
        <f t="shared" si="118"/>
        <v>-3.489618179232155E-11</v>
      </c>
      <c r="AX137" s="55">
        <f t="shared" si="119"/>
        <v>1.2113336856074919</v>
      </c>
      <c r="AY137" s="75">
        <f t="shared" si="120"/>
        <v>2000.7588041837319</v>
      </c>
      <c r="AZ137" s="7">
        <f t="shared" si="121"/>
        <v>0.5744291715052441</v>
      </c>
    </row>
    <row r="138" spans="1:52" ht="12.75">
      <c r="A138" s="50"/>
      <c r="B138" s="55">
        <f t="shared" si="129"/>
        <v>-78.14900000000007</v>
      </c>
      <c r="C138" s="73">
        <f t="shared" si="81"/>
        <v>-78.14900000000007</v>
      </c>
      <c r="D138" s="74">
        <f t="shared" si="82"/>
        <v>-0.010745232587465847</v>
      </c>
      <c r="E138" s="75">
        <f t="shared" si="83"/>
        <v>0</v>
      </c>
      <c r="F138" s="75">
        <v>0</v>
      </c>
      <c r="G138" s="75">
        <f t="shared" si="84"/>
        <v>0</v>
      </c>
      <c r="H138" s="74">
        <f t="shared" si="85"/>
        <v>0</v>
      </c>
      <c r="I138" s="74">
        <f t="shared" si="86"/>
        <v>3.1</v>
      </c>
      <c r="J138" s="75">
        <f t="shared" si="87"/>
        <v>-78.14900000000007</v>
      </c>
      <c r="K138" s="75">
        <f t="shared" si="88"/>
        <v>-0.0003070797591571556</v>
      </c>
      <c r="L138" s="75">
        <f t="shared" si="89"/>
        <v>-0.000158565931300273</v>
      </c>
      <c r="M138" s="74">
        <f t="shared" si="90"/>
        <v>-0.010745232587465847</v>
      </c>
      <c r="N138" s="74">
        <f t="shared" si="91"/>
        <v>3.0892547674125344</v>
      </c>
      <c r="O138" s="74">
        <f t="shared" si="92"/>
        <v>-78.0671138616766</v>
      </c>
      <c r="P138" s="74">
        <f t="shared" si="93"/>
        <v>-0.09515815471379065</v>
      </c>
      <c r="Q138" s="75">
        <f aca="true" t="shared" si="130" ref="Q138:Q157">2*P138-L138</f>
        <v>-0.190157743496281</v>
      </c>
      <c r="R138" s="75">
        <f t="shared" si="95"/>
        <v>163.67196139272778</v>
      </c>
      <c r="S138" s="75">
        <f t="shared" si="96"/>
        <v>-0.07555971215516344</v>
      </c>
      <c r="T138" s="75">
        <f aca="true" t="shared" si="131" ref="T138:T157">Q138-2*S138</f>
        <v>-0.03903831918595413</v>
      </c>
      <c r="U138" s="75">
        <f aca="true" t="shared" si="132" ref="U138:U157">$B$13*COS(S138)-R138</f>
        <v>106.10241494511337</v>
      </c>
      <c r="V138" s="75">
        <f t="shared" si="99"/>
        <v>-20.42295574789083</v>
      </c>
      <c r="W138" s="75">
        <f aca="true" t="shared" si="133" ref="W138:W157">V138/TAN(T138)</f>
        <v>522.8857267267367</v>
      </c>
      <c r="X138" s="76">
        <f aca="true" t="shared" si="134" ref="X138:X157">W138+U138+R138-$B$17</f>
        <v>125.64378309339168</v>
      </c>
      <c r="Y138" s="73">
        <f t="shared" si="127"/>
        <v>78.14900000000007</v>
      </c>
      <c r="Z138" s="74">
        <f t="shared" si="102"/>
        <v>-0.010745232587465847</v>
      </c>
      <c r="AA138" s="75">
        <f t="shared" si="103"/>
        <v>0</v>
      </c>
      <c r="AB138" s="75">
        <v>0</v>
      </c>
      <c r="AC138" s="75">
        <f t="shared" si="104"/>
        <v>0</v>
      </c>
      <c r="AD138" s="74">
        <f t="shared" si="105"/>
        <v>0</v>
      </c>
      <c r="AE138" s="74">
        <f t="shared" si="106"/>
        <v>3.1</v>
      </c>
      <c r="AF138" s="75">
        <f t="shared" si="107"/>
        <v>78.14900000000007</v>
      </c>
      <c r="AG138" s="75">
        <f t="shared" si="108"/>
        <v>0.0003070797591571556</v>
      </c>
      <c r="AH138" s="75">
        <f t="shared" si="109"/>
        <v>0.000158565931300273</v>
      </c>
      <c r="AI138" s="74">
        <f t="shared" si="110"/>
        <v>-0.010745232587465847</v>
      </c>
      <c r="AJ138" s="74">
        <f t="shared" si="111"/>
        <v>3.0892547674125344</v>
      </c>
      <c r="AK138" s="74">
        <f t="shared" si="112"/>
        <v>78.0671138616766</v>
      </c>
      <c r="AL138" s="74">
        <f t="shared" si="113"/>
        <v>0.09515815471379065</v>
      </c>
      <c r="AM138" s="75">
        <f t="shared" si="122"/>
        <v>0.190157743496281</v>
      </c>
      <c r="AN138" s="75">
        <f t="shared" si="114"/>
        <v>163.67196139272733</v>
      </c>
      <c r="AO138" s="75">
        <f t="shared" si="115"/>
        <v>0.07555971215516366</v>
      </c>
      <c r="AP138" s="75">
        <f t="shared" si="123"/>
        <v>0.039038319185953685</v>
      </c>
      <c r="AQ138" s="75">
        <f t="shared" si="124"/>
        <v>106.10241494511376</v>
      </c>
      <c r="AR138" s="75">
        <f t="shared" si="116"/>
        <v>20.422955747890885</v>
      </c>
      <c r="AS138" s="75">
        <f t="shared" si="125"/>
        <v>522.8857267267441</v>
      </c>
      <c r="AT138" s="76">
        <f t="shared" si="126"/>
        <v>125.64378309339895</v>
      </c>
      <c r="AU138" s="75">
        <f t="shared" si="128"/>
        <v>125.64378309339531</v>
      </c>
      <c r="AV138" s="75">
        <f t="shared" si="117"/>
        <v>0.016757828029369648</v>
      </c>
      <c r="AW138" s="75">
        <f t="shared" si="118"/>
        <v>-2.819079960466478E-12</v>
      </c>
      <c r="AX138" s="55">
        <f t="shared" si="119"/>
        <v>1.3090599447685363</v>
      </c>
      <c r="AY138" s="75">
        <f t="shared" si="120"/>
        <v>2000.8365665772021</v>
      </c>
      <c r="AZ138" s="7">
        <f t="shared" si="121"/>
        <v>0.6521915649755101</v>
      </c>
    </row>
    <row r="139" spans="1:52" ht="12.75">
      <c r="A139" s="50"/>
      <c r="B139" s="55">
        <f t="shared" si="129"/>
        <v>-79.42800000000007</v>
      </c>
      <c r="C139" s="73">
        <f aca="true" t="shared" si="135" ref="C139:C157">B139-$D$31</f>
        <v>-79.42800000000007</v>
      </c>
      <c r="D139" s="74">
        <f aca="true" t="shared" si="136" ref="D139:D157">($B$2*POWER(1-POWER(C139/$B$6,2),2)-$B$2)/COS(ATAN($B$2*4/$B$6*(POWER(C139/$B$6,3)-C139/$B$6)))-(SQRT($B$4*$B$4-C139*C139)-$B$4)/COS(ATAN(C139/$B$4))</f>
        <v>-0.010312304305621467</v>
      </c>
      <c r="E139" s="75">
        <f aca="true" t="shared" si="137" ref="E139:E157">(ATAN($B$2*4/$B$6*(POWER(C139/$B$6,3)-C139/$B$6))+ATAN(C139/$B$4))*$B$7</f>
        <v>0</v>
      </c>
      <c r="F139" s="75">
        <v>0</v>
      </c>
      <c r="G139" s="75">
        <f aca="true" t="shared" si="138" ref="G139:G157">E139-ASIN($B$23*SIN(E139+F139)/$B$24)</f>
        <v>0</v>
      </c>
      <c r="H139" s="74">
        <f aca="true" t="shared" si="139" ref="H139:H157">(($B$2*POWER(1-POWER(C139/$B$6,2),2)-$B$2)/COS(ATAN($B$2*4/$B$6*(POWER(C139/$B$6,3)-C139/$B$6)))-(SQRT($B$4*$B$4-C139*C139)-$B$4)/COS(ATAN(C139/$B$4)))*$B$7</f>
        <v>0</v>
      </c>
      <c r="I139" s="74">
        <f aca="true" t="shared" si="140" ref="I139:I157">$B$11/2+H139</f>
        <v>3.1</v>
      </c>
      <c r="J139" s="75">
        <f aca="true" t="shared" si="141" ref="J139:J157">C139+2*I139*TAN(G139)</f>
        <v>-79.42800000000007</v>
      </c>
      <c r="K139" s="75">
        <f aca="true" t="shared" si="142" ref="K139:K157">(ATAN($B$2*4/$B$6*(POWER(J139/$B$6,3)-J139/$B$6))+ATAN(J139/$B$4))*$B$8</f>
        <v>-0.0003514019782635755</v>
      </c>
      <c r="L139" s="75">
        <f aca="true" t="shared" si="143" ref="L139:L157">-K139-ASIN($B$24*SIN(-K139-G139)/$B$25)</f>
        <v>-0.0001814524771390439</v>
      </c>
      <c r="M139" s="74">
        <f aca="true" t="shared" si="144" ref="M139:M157">(($B$2*POWER(1-POWER(J139/$B$6,2),2)-$B$2)/COS(ATAN($B$2*4/$B$6*(POWER(J139/$B$6,3)-J139/$B$6)))-(SQRT($B$4*$B$4-J139*J139)-$B$4)/COS(ATAN(J139/$B$4)))*$B$8</f>
        <v>-0.010312304305621467</v>
      </c>
      <c r="N139" s="74">
        <f aca="true" t="shared" si="145" ref="N139:N157">$B$11/2+M139</f>
        <v>3.0896876956943786</v>
      </c>
      <c r="O139" s="74">
        <f aca="true" t="shared" si="146" ref="O139:O157">J139-($B$18+$D$32+N139)*TAN(L139)+$D$31</f>
        <v>-79.33429478214441</v>
      </c>
      <c r="P139" s="74">
        <f aca="true" t="shared" si="147" ref="P139:P157">L139+ASIN(O139/$B$12*SIN(L139+RADIANS(90)))+RADIANS($D$29)</f>
        <v>-0.09672783907485255</v>
      </c>
      <c r="Q139" s="75">
        <f t="shared" si="130"/>
        <v>-0.19327422567256605</v>
      </c>
      <c r="R139" s="75">
        <f aca="true" t="shared" si="148" ref="R139:R157">$B$12*SIN(P139-L139)/SIN(RADIANS(180)-Q139)-$D$32</f>
        <v>163.690620826614</v>
      </c>
      <c r="S139" s="75">
        <f aca="true" t="shared" si="149" ref="S139:S157">Q139-ASIN(R139/$B$13*SIN(RADIANS(180)-Q139))+RADIANS($D$30)</f>
        <v>-0.07679960597522309</v>
      </c>
      <c r="T139" s="75">
        <f t="shared" si="131"/>
        <v>-0.03967501372211987</v>
      </c>
      <c r="U139" s="75">
        <f t="shared" si="132"/>
        <v>106.05822585409999</v>
      </c>
      <c r="V139" s="75">
        <f t="shared" si="99"/>
        <v>-20.757431545740676</v>
      </c>
      <c r="W139" s="75">
        <f t="shared" si="133"/>
        <v>522.911953531615</v>
      </c>
      <c r="X139" s="76">
        <f t="shared" si="134"/>
        <v>125.64448024114279</v>
      </c>
      <c r="Y139" s="73">
        <f t="shared" si="127"/>
        <v>79.42800000000007</v>
      </c>
      <c r="Z139" s="74">
        <f aca="true" t="shared" si="150" ref="Z139:Z157">($B$2*POWER(1-POWER(Y139/$B$6,2),2)-$B$2)/COS(ATAN($B$2*4/$B$6*(POWER(Y139/$B$6,3)-Y139/$B$6)))-(SQRT($B$4*$B$4-Y139*Y139)-$B$4)/COS(ATAN(Y139/$B$4))</f>
        <v>-0.010312304305621467</v>
      </c>
      <c r="AA139" s="75">
        <f aca="true" t="shared" si="151" ref="AA139:AA157">(ATAN($B$2*4/$B$6*(POWER(Y139/$B$6,3)-Y139/$B$6))+ATAN(Y139/$B$4))*$B$7</f>
        <v>0</v>
      </c>
      <c r="AB139" s="75">
        <v>0</v>
      </c>
      <c r="AC139" s="75">
        <f aca="true" t="shared" si="152" ref="AC139:AC157">AA139-ASIN($B$23*SIN(AA139+AB139)/$B$24)</f>
        <v>0</v>
      </c>
      <c r="AD139" s="74">
        <f aca="true" t="shared" si="153" ref="AD139:AD157">(($B$2*POWER(1-POWER(Y139/$B$6,2),2)-$B$2)/COS(ATAN($B$2*4/$B$6*(POWER(Y139/$B$6,3)-Y139/$B$6)))-(SQRT($B$4*$B$4-Y139*Y139)-$B$4)/COS(ATAN(Y139/$B$4)))*$B$7</f>
        <v>0</v>
      </c>
      <c r="AE139" s="74">
        <f aca="true" t="shared" si="154" ref="AE139:AE157">$B$11/2+AD139</f>
        <v>3.1</v>
      </c>
      <c r="AF139" s="75">
        <f aca="true" t="shared" si="155" ref="AF139:AF157">Y139+2*AE139*TAN(AC139)</f>
        <v>79.42800000000007</v>
      </c>
      <c r="AG139" s="75">
        <f aca="true" t="shared" si="156" ref="AG139:AG157">(ATAN($B$2*4/$B$6*(POWER(AF139/$B$6,3)-AF139/$B$6))+ATAN(AF139/$B$4))*$B$8</f>
        <v>0.0003514019782635755</v>
      </c>
      <c r="AH139" s="75">
        <f aca="true" t="shared" si="157" ref="AH139:AH157">-AG139-ASIN($B$24*SIN(-AG139-AC139)/$B$25)</f>
        <v>0.000181452477139044</v>
      </c>
      <c r="AI139" s="74">
        <f aca="true" t="shared" si="158" ref="AI139:AI157">(($B$2*POWER(1-POWER(AF139/$B$6,2),2)-$B$2)/COS(ATAN($B$2*4/$B$6*(POWER(AF139/$B$6,3)-AF139/$B$6)))-(SQRT($B$4*$B$4-AF139*AF139)-$B$4)/COS(ATAN(AF139/$B$4)))*$B$8</f>
        <v>-0.010312304305621467</v>
      </c>
      <c r="AJ139" s="74">
        <f aca="true" t="shared" si="159" ref="AJ139:AJ157">$B$11/2+AI139</f>
        <v>3.0896876956943786</v>
      </c>
      <c r="AK139" s="74">
        <f aca="true" t="shared" si="160" ref="AK139:AK157">AF139-($B$18+$D$32+AJ139)*TAN(AH139)+$D$31</f>
        <v>79.33429478214441</v>
      </c>
      <c r="AL139" s="74">
        <f aca="true" t="shared" si="161" ref="AL139:AL157">AH139+ASIN(AK139/$B$12*SIN(AH139+RADIANS(90)))+RADIANS($D$29)</f>
        <v>0.09672783907485255</v>
      </c>
      <c r="AM139" s="75">
        <f t="shared" si="122"/>
        <v>0.19327422567256605</v>
      </c>
      <c r="AN139" s="75">
        <f aca="true" t="shared" si="162" ref="AN139:AN157">$B$12*SIN(AL139-AH139)/SIN(RADIANS(180)-AM139)-$D$32</f>
        <v>163.69062082661355</v>
      </c>
      <c r="AO139" s="75">
        <f aca="true" t="shared" si="163" ref="AO139:AO157">AM139-ASIN(AN139/$B$13*SIN(RADIANS(180)-AM139))+RADIANS($D$30)</f>
        <v>0.07679960597522327</v>
      </c>
      <c r="AP139" s="75">
        <f t="shared" si="123"/>
        <v>0.03967501372211951</v>
      </c>
      <c r="AQ139" s="75">
        <f t="shared" si="124"/>
        <v>106.05822585410044</v>
      </c>
      <c r="AR139" s="75">
        <f t="shared" si="116"/>
        <v>20.757431545740722</v>
      </c>
      <c r="AS139" s="75">
        <f t="shared" si="125"/>
        <v>522.911953531621</v>
      </c>
      <c r="AT139" s="76">
        <f t="shared" si="126"/>
        <v>125.6444802411487</v>
      </c>
      <c r="AU139" s="75">
        <f t="shared" si="128"/>
        <v>125.64448024114574</v>
      </c>
      <c r="AV139" s="75">
        <f aca="true" t="shared" si="164" ref="AV139:AV157">AU139-$AD$49+$D$34</f>
        <v>0.017454975779799042</v>
      </c>
      <c r="AW139" s="75">
        <f t="shared" si="118"/>
        <v>2.193841735385143E-11</v>
      </c>
      <c r="AX139" s="55">
        <f t="shared" si="119"/>
        <v>1.3857800053516378</v>
      </c>
      <c r="AY139" s="75">
        <f t="shared" si="120"/>
        <v>2000.9147352159707</v>
      </c>
      <c r="AZ139" s="7">
        <f aca="true" t="shared" si="165" ref="AZ139:AZ157">AY139-$AG$49</f>
        <v>0.7303602037441124</v>
      </c>
    </row>
    <row r="140" spans="1:52" ht="12.75">
      <c r="A140" s="50"/>
      <c r="B140" s="55">
        <f t="shared" si="129"/>
        <v>-80.70700000000006</v>
      </c>
      <c r="C140" s="73">
        <f t="shared" si="135"/>
        <v>-80.70700000000006</v>
      </c>
      <c r="D140" s="74">
        <f t="shared" si="136"/>
        <v>-0.009820718643982262</v>
      </c>
      <c r="E140" s="75">
        <f t="shared" si="137"/>
        <v>0</v>
      </c>
      <c r="F140" s="75">
        <v>0</v>
      </c>
      <c r="G140" s="75">
        <f t="shared" si="138"/>
        <v>0</v>
      </c>
      <c r="H140" s="74">
        <f t="shared" si="139"/>
        <v>0</v>
      </c>
      <c r="I140" s="74">
        <f t="shared" si="140"/>
        <v>3.1</v>
      </c>
      <c r="J140" s="75">
        <f t="shared" si="141"/>
        <v>-80.70700000000006</v>
      </c>
      <c r="K140" s="75">
        <f t="shared" si="142"/>
        <v>-0.0003976363785680309</v>
      </c>
      <c r="L140" s="75">
        <f t="shared" si="143"/>
        <v>-0.0002053264123252262</v>
      </c>
      <c r="M140" s="74">
        <f t="shared" si="144"/>
        <v>-0.009820718643982262</v>
      </c>
      <c r="N140" s="74">
        <f t="shared" si="145"/>
        <v>3.0901792813560176</v>
      </c>
      <c r="O140" s="74">
        <f t="shared" si="146"/>
        <v>-80.6009657651633</v>
      </c>
      <c r="P140" s="74">
        <f t="shared" si="147"/>
        <v>-0.09829811989133894</v>
      </c>
      <c r="Q140" s="75">
        <f t="shared" si="130"/>
        <v>-0.19639091337035264</v>
      </c>
      <c r="R140" s="75">
        <f t="shared" si="148"/>
        <v>163.7096037660417</v>
      </c>
      <c r="S140" s="75">
        <f t="shared" si="149"/>
        <v>-0.0780396471813914</v>
      </c>
      <c r="T140" s="75">
        <f t="shared" si="131"/>
        <v>-0.04031161900756983</v>
      </c>
      <c r="U140" s="75">
        <f t="shared" si="132"/>
        <v>106.01329545414808</v>
      </c>
      <c r="V140" s="75">
        <f t="shared" si="99"/>
        <v>-21.091915185842367</v>
      </c>
      <c r="W140" s="75">
        <f t="shared" si="133"/>
        <v>522.9382865860373</v>
      </c>
      <c r="X140" s="76">
        <f t="shared" si="134"/>
        <v>125.64486583504083</v>
      </c>
      <c r="Y140" s="73">
        <f t="shared" si="127"/>
        <v>80.70700000000006</v>
      </c>
      <c r="Z140" s="74">
        <f t="shared" si="150"/>
        <v>-0.009820718643982262</v>
      </c>
      <c r="AA140" s="75">
        <f t="shared" si="151"/>
        <v>0</v>
      </c>
      <c r="AB140" s="75">
        <v>0</v>
      </c>
      <c r="AC140" s="75">
        <f t="shared" si="152"/>
        <v>0</v>
      </c>
      <c r="AD140" s="74">
        <f t="shared" si="153"/>
        <v>0</v>
      </c>
      <c r="AE140" s="74">
        <f t="shared" si="154"/>
        <v>3.1</v>
      </c>
      <c r="AF140" s="75">
        <f t="shared" si="155"/>
        <v>80.70700000000006</v>
      </c>
      <c r="AG140" s="75">
        <f t="shared" si="156"/>
        <v>0.0003976363785680309</v>
      </c>
      <c r="AH140" s="75">
        <f t="shared" si="157"/>
        <v>0.0002053264123252262</v>
      </c>
      <c r="AI140" s="74">
        <f t="shared" si="158"/>
        <v>-0.009820718643982262</v>
      </c>
      <c r="AJ140" s="74">
        <f t="shared" si="159"/>
        <v>3.0901792813560176</v>
      </c>
      <c r="AK140" s="74">
        <f t="shared" si="160"/>
        <v>80.6009657651633</v>
      </c>
      <c r="AL140" s="74">
        <f t="shared" si="161"/>
        <v>0.09829811989133894</v>
      </c>
      <c r="AM140" s="75">
        <f t="shared" si="122"/>
        <v>0.19639091337035264</v>
      </c>
      <c r="AN140" s="75">
        <f t="shared" si="162"/>
        <v>163.70960376604114</v>
      </c>
      <c r="AO140" s="75">
        <f t="shared" si="163"/>
        <v>0.07803964718139166</v>
      </c>
      <c r="AP140" s="75">
        <f t="shared" si="123"/>
        <v>0.04031161900756933</v>
      </c>
      <c r="AQ140" s="75">
        <f t="shared" si="124"/>
        <v>106.01329545414865</v>
      </c>
      <c r="AR140" s="75">
        <f t="shared" si="116"/>
        <v>21.091915185842435</v>
      </c>
      <c r="AS140" s="75">
        <f t="shared" si="125"/>
        <v>522.9382865860455</v>
      </c>
      <c r="AT140" s="76">
        <f t="shared" si="126"/>
        <v>125.64486583504902</v>
      </c>
      <c r="AU140" s="75">
        <f t="shared" si="128"/>
        <v>125.64486583504491</v>
      </c>
      <c r="AV140" s="75">
        <f t="shared" si="164"/>
        <v>0.017840569678966745</v>
      </c>
      <c r="AW140" s="75">
        <f t="shared" si="118"/>
        <v>-2.5226982759470004E-11</v>
      </c>
      <c r="AX140" s="55">
        <f t="shared" si="119"/>
        <v>1.4391441291953107</v>
      </c>
      <c r="AY140" s="75">
        <f t="shared" si="120"/>
        <v>2000.9932679716505</v>
      </c>
      <c r="AZ140" s="7">
        <f t="shared" si="165"/>
        <v>0.8088929594239289</v>
      </c>
    </row>
    <row r="141" spans="1:52" ht="12.75">
      <c r="A141" s="50"/>
      <c r="B141" s="55">
        <f t="shared" si="129"/>
        <v>-81.98600000000006</v>
      </c>
      <c r="C141" s="73">
        <f t="shared" si="135"/>
        <v>-81.98600000000006</v>
      </c>
      <c r="D141" s="74">
        <f t="shared" si="136"/>
        <v>-0.00926797391152534</v>
      </c>
      <c r="E141" s="75">
        <f t="shared" si="137"/>
        <v>0</v>
      </c>
      <c r="F141" s="75">
        <v>0</v>
      </c>
      <c r="G141" s="75">
        <f t="shared" si="138"/>
        <v>0</v>
      </c>
      <c r="H141" s="74">
        <f t="shared" si="139"/>
        <v>0</v>
      </c>
      <c r="I141" s="74">
        <f t="shared" si="140"/>
        <v>3.1</v>
      </c>
      <c r="J141" s="75">
        <f t="shared" si="141"/>
        <v>-81.98600000000006</v>
      </c>
      <c r="K141" s="75">
        <f t="shared" si="142"/>
        <v>-0.00044581363393757234</v>
      </c>
      <c r="L141" s="75">
        <f t="shared" si="143"/>
        <v>-0.00023020357623525028</v>
      </c>
      <c r="M141" s="74">
        <f t="shared" si="144"/>
        <v>-0.00926797391152534</v>
      </c>
      <c r="N141" s="74">
        <f t="shared" si="145"/>
        <v>3.0907320260884745</v>
      </c>
      <c r="O141" s="74">
        <f t="shared" si="146"/>
        <v>-81.86711862472525</v>
      </c>
      <c r="P141" s="74">
        <f t="shared" si="147"/>
        <v>-0.0998690065174888</v>
      </c>
      <c r="Q141" s="75">
        <f t="shared" si="130"/>
        <v>-0.19950780945874236</v>
      </c>
      <c r="R141" s="75">
        <f t="shared" si="148"/>
        <v>163.72891118796935</v>
      </c>
      <c r="S141" s="75">
        <f t="shared" si="149"/>
        <v>-0.07927983719430491</v>
      </c>
      <c r="T141" s="75">
        <f t="shared" si="131"/>
        <v>-0.040948135070132535</v>
      </c>
      <c r="U141" s="75">
        <f t="shared" si="132"/>
        <v>105.96762262986505</v>
      </c>
      <c r="V141" s="75">
        <f t="shared" si="99"/>
        <v>-21.426406525527607</v>
      </c>
      <c r="W141" s="75">
        <f t="shared" si="133"/>
        <v>522.964710747557</v>
      </c>
      <c r="X141" s="76">
        <f t="shared" si="134"/>
        <v>125.64492459420512</v>
      </c>
      <c r="Y141" s="73">
        <f t="shared" si="127"/>
        <v>81.98600000000006</v>
      </c>
      <c r="Z141" s="74">
        <f t="shared" si="150"/>
        <v>-0.00926797391152534</v>
      </c>
      <c r="AA141" s="75">
        <f t="shared" si="151"/>
        <v>0</v>
      </c>
      <c r="AB141" s="75">
        <v>0</v>
      </c>
      <c r="AC141" s="75">
        <f t="shared" si="152"/>
        <v>0</v>
      </c>
      <c r="AD141" s="74">
        <f t="shared" si="153"/>
        <v>0</v>
      </c>
      <c r="AE141" s="74">
        <f t="shared" si="154"/>
        <v>3.1</v>
      </c>
      <c r="AF141" s="75">
        <f t="shared" si="155"/>
        <v>81.98600000000006</v>
      </c>
      <c r="AG141" s="75">
        <f t="shared" si="156"/>
        <v>0.00044581363393757234</v>
      </c>
      <c r="AH141" s="75">
        <f t="shared" si="157"/>
        <v>0.00023020357623525028</v>
      </c>
      <c r="AI141" s="74">
        <f t="shared" si="158"/>
        <v>-0.00926797391152534</v>
      </c>
      <c r="AJ141" s="74">
        <f t="shared" si="159"/>
        <v>3.0907320260884745</v>
      </c>
      <c r="AK141" s="74">
        <f t="shared" si="160"/>
        <v>81.86711862472525</v>
      </c>
      <c r="AL141" s="74">
        <f t="shared" si="161"/>
        <v>0.0998690065174888</v>
      </c>
      <c r="AM141" s="75">
        <f t="shared" si="122"/>
        <v>0.19950780945874236</v>
      </c>
      <c r="AN141" s="75">
        <f t="shared" si="162"/>
        <v>163.72891118796883</v>
      </c>
      <c r="AO141" s="75">
        <f t="shared" si="163"/>
        <v>0.07927983719430513</v>
      </c>
      <c r="AP141" s="75">
        <f t="shared" si="123"/>
        <v>0.04094813507013209</v>
      </c>
      <c r="AQ141" s="75">
        <f t="shared" si="124"/>
        <v>105.9676226298655</v>
      </c>
      <c r="AR141" s="75">
        <f t="shared" si="116"/>
        <v>21.426406525527668</v>
      </c>
      <c r="AS141" s="75">
        <f t="shared" si="125"/>
        <v>522.9647107475641</v>
      </c>
      <c r="AT141" s="76">
        <f t="shared" si="126"/>
        <v>125.64492459421217</v>
      </c>
      <c r="AU141" s="75">
        <f t="shared" si="128"/>
        <v>125.64492459420866</v>
      </c>
      <c r="AV141" s="75">
        <f t="shared" si="164"/>
        <v>0.0178993288427165</v>
      </c>
      <c r="AW141" s="75">
        <f t="shared" si="118"/>
        <v>-5.7024423030025014E-12</v>
      </c>
      <c r="AX141" s="55">
        <f t="shared" si="119"/>
        <v>1.466708129387619</v>
      </c>
      <c r="AY141" s="75">
        <f t="shared" si="120"/>
        <v>2001.0721221156186</v>
      </c>
      <c r="AZ141" s="7">
        <f t="shared" si="165"/>
        <v>0.8877471033920301</v>
      </c>
    </row>
    <row r="142" spans="1:52" ht="12.75">
      <c r="A142" s="50"/>
      <c r="B142" s="55">
        <f t="shared" si="129"/>
        <v>-83.26500000000006</v>
      </c>
      <c r="C142" s="73">
        <f t="shared" si="135"/>
        <v>-83.26500000000006</v>
      </c>
      <c r="D142" s="74">
        <f t="shared" si="136"/>
        <v>-0.008651527893658972</v>
      </c>
      <c r="E142" s="75">
        <f t="shared" si="137"/>
        <v>0</v>
      </c>
      <c r="F142" s="75">
        <v>0</v>
      </c>
      <c r="G142" s="75">
        <f t="shared" si="138"/>
        <v>0</v>
      </c>
      <c r="H142" s="74">
        <f t="shared" si="139"/>
        <v>0</v>
      </c>
      <c r="I142" s="74">
        <f t="shared" si="140"/>
        <v>3.1</v>
      </c>
      <c r="J142" s="75">
        <f t="shared" si="141"/>
        <v>-83.26500000000006</v>
      </c>
      <c r="K142" s="75">
        <f t="shared" si="142"/>
        <v>-0.000495964413513076</v>
      </c>
      <c r="L142" s="75">
        <f t="shared" si="143"/>
        <v>-0.00025609980586977844</v>
      </c>
      <c r="M142" s="74">
        <f t="shared" si="144"/>
        <v>-0.008651527893658972</v>
      </c>
      <c r="N142" s="74">
        <f t="shared" si="145"/>
        <v>3.091348472106341</v>
      </c>
      <c r="O142" s="74">
        <f t="shared" si="146"/>
        <v>-83.13274517538892</v>
      </c>
      <c r="P142" s="74">
        <f t="shared" si="147"/>
        <v>-0.10144050829477042</v>
      </c>
      <c r="Q142" s="75">
        <f t="shared" si="130"/>
        <v>-0.20262491678367106</v>
      </c>
      <c r="R142" s="75">
        <f t="shared" si="148"/>
        <v>163.7485440834174</v>
      </c>
      <c r="S142" s="75">
        <f t="shared" si="149"/>
        <v>-0.08052017738951221</v>
      </c>
      <c r="T142" s="75">
        <f t="shared" si="131"/>
        <v>-0.041584562004646636</v>
      </c>
      <c r="U142" s="75">
        <f t="shared" si="132"/>
        <v>105.92120625152523</v>
      </c>
      <c r="V142" s="75">
        <f t="shared" si="99"/>
        <v>-21.760905409498733</v>
      </c>
      <c r="W142" s="75">
        <f t="shared" si="133"/>
        <v>522.9912106580689</v>
      </c>
      <c r="X142" s="76">
        <f t="shared" si="134"/>
        <v>125.64464102182535</v>
      </c>
      <c r="Y142" s="73">
        <f t="shared" si="127"/>
        <v>83.26500000000006</v>
      </c>
      <c r="Z142" s="74">
        <f t="shared" si="150"/>
        <v>-0.008651527893658972</v>
      </c>
      <c r="AA142" s="75">
        <f t="shared" si="151"/>
        <v>0</v>
      </c>
      <c r="AB142" s="75">
        <v>0</v>
      </c>
      <c r="AC142" s="75">
        <f t="shared" si="152"/>
        <v>0</v>
      </c>
      <c r="AD142" s="74">
        <f t="shared" si="153"/>
        <v>0</v>
      </c>
      <c r="AE142" s="74">
        <f t="shared" si="154"/>
        <v>3.1</v>
      </c>
      <c r="AF142" s="75">
        <f t="shared" si="155"/>
        <v>83.26500000000006</v>
      </c>
      <c r="AG142" s="75">
        <f t="shared" si="156"/>
        <v>0.000495964413513076</v>
      </c>
      <c r="AH142" s="75">
        <f t="shared" si="157"/>
        <v>0.00025609980586977844</v>
      </c>
      <c r="AI142" s="74">
        <f t="shared" si="158"/>
        <v>-0.008651527893658972</v>
      </c>
      <c r="AJ142" s="74">
        <f t="shared" si="159"/>
        <v>3.091348472106341</v>
      </c>
      <c r="AK142" s="74">
        <f t="shared" si="160"/>
        <v>83.13274517538892</v>
      </c>
      <c r="AL142" s="74">
        <f t="shared" si="161"/>
        <v>0.1014405082947704</v>
      </c>
      <c r="AM142" s="75">
        <f t="shared" si="122"/>
        <v>0.20262491678367103</v>
      </c>
      <c r="AN142" s="75">
        <f t="shared" si="162"/>
        <v>163.74854408341685</v>
      </c>
      <c r="AO142" s="75">
        <f t="shared" si="163"/>
        <v>0.08052017738951245</v>
      </c>
      <c r="AP142" s="75">
        <f t="shared" si="123"/>
        <v>0.041584562004646136</v>
      </c>
      <c r="AQ142" s="75">
        <f t="shared" si="124"/>
        <v>105.9212062515258</v>
      </c>
      <c r="AR142" s="75">
        <f t="shared" si="116"/>
        <v>21.760905409498797</v>
      </c>
      <c r="AS142" s="75">
        <f t="shared" si="125"/>
        <v>522.9912106580767</v>
      </c>
      <c r="AT142" s="76">
        <f t="shared" si="126"/>
        <v>125.6446410218332</v>
      </c>
      <c r="AU142" s="75">
        <f t="shared" si="128"/>
        <v>125.64464102182929</v>
      </c>
      <c r="AV142" s="75">
        <f t="shared" si="164"/>
        <v>0.01761575646334279</v>
      </c>
      <c r="AW142" s="75">
        <f t="shared" si="118"/>
        <v>-2.4514485445384488E-11</v>
      </c>
      <c r="AX142" s="55">
        <f t="shared" si="119"/>
        <v>1.4659321315676563</v>
      </c>
      <c r="AY142" s="75">
        <f t="shared" si="120"/>
        <v>2001.151254324005</v>
      </c>
      <c r="AZ142" s="7">
        <f t="shared" si="165"/>
        <v>0.9668793117784844</v>
      </c>
    </row>
    <row r="143" spans="1:52" ht="12.75">
      <c r="A143" s="50"/>
      <c r="B143" s="55">
        <f t="shared" si="129"/>
        <v>-84.54400000000005</v>
      </c>
      <c r="C143" s="73">
        <f t="shared" si="135"/>
        <v>-84.54400000000005</v>
      </c>
      <c r="D143" s="74">
        <f t="shared" si="136"/>
        <v>-0.007968797829763341</v>
      </c>
      <c r="E143" s="75">
        <f t="shared" si="137"/>
        <v>0</v>
      </c>
      <c r="F143" s="75">
        <v>0</v>
      </c>
      <c r="G143" s="75">
        <f t="shared" si="138"/>
        <v>0</v>
      </c>
      <c r="H143" s="74">
        <f t="shared" si="139"/>
        <v>0</v>
      </c>
      <c r="I143" s="74">
        <f t="shared" si="140"/>
        <v>3.1</v>
      </c>
      <c r="J143" s="75">
        <f t="shared" si="141"/>
        <v>-84.54400000000005</v>
      </c>
      <c r="K143" s="75">
        <f t="shared" si="142"/>
        <v>-0.0005481193817023465</v>
      </c>
      <c r="L143" s="75">
        <f t="shared" si="143"/>
        <v>-0.0002830309358575077</v>
      </c>
      <c r="M143" s="74">
        <f t="shared" si="144"/>
        <v>-0.007968797829763341</v>
      </c>
      <c r="N143" s="74">
        <f t="shared" si="145"/>
        <v>3.0920312021702365</v>
      </c>
      <c r="O143" s="74">
        <f t="shared" si="146"/>
        <v>-84.39783723223645</v>
      </c>
      <c r="P143" s="74">
        <f t="shared" si="147"/>
        <v>-0.1030126345516168</v>
      </c>
      <c r="Q143" s="75">
        <f t="shared" si="130"/>
        <v>-0.20574223816737608</v>
      </c>
      <c r="R143" s="75">
        <f t="shared" si="148"/>
        <v>163.76850345738416</v>
      </c>
      <c r="S143" s="75">
        <f t="shared" si="149"/>
        <v>-0.08176066909681227</v>
      </c>
      <c r="T143" s="75">
        <f t="shared" si="131"/>
        <v>-0.04222089997375153</v>
      </c>
      <c r="U143" s="75">
        <f t="shared" si="132"/>
        <v>105.87404517524556</v>
      </c>
      <c r="V143" s="75">
        <f t="shared" si="99"/>
        <v>-22.095411669651238</v>
      </c>
      <c r="W143" s="75">
        <f t="shared" si="133"/>
        <v>523.0177707454045</v>
      </c>
      <c r="X143" s="76">
        <f t="shared" si="134"/>
        <v>125.64399940684802</v>
      </c>
      <c r="Y143" s="73">
        <f t="shared" si="127"/>
        <v>84.54400000000005</v>
      </c>
      <c r="Z143" s="74">
        <f t="shared" si="150"/>
        <v>-0.007968797829763341</v>
      </c>
      <c r="AA143" s="75">
        <f t="shared" si="151"/>
        <v>0</v>
      </c>
      <c r="AB143" s="75">
        <v>0</v>
      </c>
      <c r="AC143" s="75">
        <f t="shared" si="152"/>
        <v>0</v>
      </c>
      <c r="AD143" s="74">
        <f t="shared" si="153"/>
        <v>0</v>
      </c>
      <c r="AE143" s="74">
        <f t="shared" si="154"/>
        <v>3.1</v>
      </c>
      <c r="AF143" s="75">
        <f t="shared" si="155"/>
        <v>84.54400000000005</v>
      </c>
      <c r="AG143" s="75">
        <f t="shared" si="156"/>
        <v>0.0005481193817023465</v>
      </c>
      <c r="AH143" s="75">
        <f t="shared" si="157"/>
        <v>0.0002830309358575077</v>
      </c>
      <c r="AI143" s="74">
        <f t="shared" si="158"/>
        <v>-0.007968797829763341</v>
      </c>
      <c r="AJ143" s="74">
        <f t="shared" si="159"/>
        <v>3.0920312021702365</v>
      </c>
      <c r="AK143" s="74">
        <f t="shared" si="160"/>
        <v>84.39783723223645</v>
      </c>
      <c r="AL143" s="74">
        <f t="shared" si="161"/>
        <v>0.10301263455161679</v>
      </c>
      <c r="AM143" s="75">
        <f t="shared" si="122"/>
        <v>0.20574223816737605</v>
      </c>
      <c r="AN143" s="75">
        <f t="shared" si="162"/>
        <v>163.7685034573836</v>
      </c>
      <c r="AO143" s="75">
        <f t="shared" si="163"/>
        <v>0.08176066909681252</v>
      </c>
      <c r="AP143" s="75">
        <f t="shared" si="123"/>
        <v>0.042220899973751</v>
      </c>
      <c r="AQ143" s="75">
        <f t="shared" si="124"/>
        <v>105.87404517524612</v>
      </c>
      <c r="AR143" s="75">
        <f t="shared" si="116"/>
        <v>22.095411669651305</v>
      </c>
      <c r="AS143" s="75">
        <f t="shared" si="125"/>
        <v>523.0177707454126</v>
      </c>
      <c r="AT143" s="76">
        <f t="shared" si="126"/>
        <v>125.64399940685598</v>
      </c>
      <c r="AU143" s="75">
        <f t="shared" si="128"/>
        <v>125.643999406852</v>
      </c>
      <c r="AV143" s="75">
        <f t="shared" si="164"/>
        <v>0.01697414148605958</v>
      </c>
      <c r="AW143" s="75">
        <f t="shared" si="118"/>
        <v>-2.882482948274673E-11</v>
      </c>
      <c r="AX143" s="55">
        <f t="shared" si="119"/>
        <v>1.434179352410408</v>
      </c>
      <c r="AY143" s="75">
        <f t="shared" si="120"/>
        <v>2001.230620682875</v>
      </c>
      <c r="AZ143" s="7">
        <f t="shared" si="165"/>
        <v>1.0462456706484318</v>
      </c>
    </row>
    <row r="144" spans="1:52" ht="12.75">
      <c r="A144" s="50"/>
      <c r="B144" s="55">
        <f t="shared" si="129"/>
        <v>-85.82300000000005</v>
      </c>
      <c r="C144" s="73">
        <f t="shared" si="135"/>
        <v>-85.82300000000005</v>
      </c>
      <c r="D144" s="74">
        <f t="shared" si="136"/>
        <v>-0.007217160389856536</v>
      </c>
      <c r="E144" s="75">
        <f t="shared" si="137"/>
        <v>0</v>
      </c>
      <c r="F144" s="75">
        <v>0</v>
      </c>
      <c r="G144" s="75">
        <f t="shared" si="138"/>
        <v>0</v>
      </c>
      <c r="H144" s="74">
        <f t="shared" si="139"/>
        <v>0</v>
      </c>
      <c r="I144" s="74">
        <f t="shared" si="140"/>
        <v>3.1</v>
      </c>
      <c r="J144" s="75">
        <f t="shared" si="141"/>
        <v>-85.82300000000005</v>
      </c>
      <c r="K144" s="75">
        <f t="shared" si="142"/>
        <v>-0.0006023091981761375</v>
      </c>
      <c r="L144" s="75">
        <f t="shared" si="143"/>
        <v>-0.0003110127984610702</v>
      </c>
      <c r="M144" s="74">
        <f t="shared" si="144"/>
        <v>-0.007217160389856536</v>
      </c>
      <c r="N144" s="74">
        <f t="shared" si="145"/>
        <v>3.0927828396101438</v>
      </c>
      <c r="O144" s="74">
        <f t="shared" si="146"/>
        <v>-85.6623866108278</v>
      </c>
      <c r="P144" s="74">
        <f t="shared" si="147"/>
        <v>-0.10458539460315852</v>
      </c>
      <c r="Q144" s="75">
        <f t="shared" si="130"/>
        <v>-0.20885977640785597</v>
      </c>
      <c r="R144" s="75">
        <f t="shared" si="148"/>
        <v>163.78879032876068</v>
      </c>
      <c r="S144" s="75">
        <f t="shared" si="149"/>
        <v>-0.08300131359959514</v>
      </c>
      <c r="T144" s="75">
        <f t="shared" si="131"/>
        <v>-0.04285714920866568</v>
      </c>
      <c r="U144" s="75">
        <f t="shared" si="132"/>
        <v>105.82613824316195</v>
      </c>
      <c r="V144" s="75">
        <f t="shared" si="99"/>
        <v>-22.429925124897323</v>
      </c>
      <c r="W144" s="75">
        <f t="shared" si="133"/>
        <v>523.044375224942</v>
      </c>
      <c r="X144" s="76">
        <f t="shared" si="134"/>
        <v>125.64298382567836</v>
      </c>
      <c r="Y144" s="73">
        <f t="shared" si="127"/>
        <v>85.82300000000005</v>
      </c>
      <c r="Z144" s="74">
        <f t="shared" si="150"/>
        <v>-0.007217160389856536</v>
      </c>
      <c r="AA144" s="75">
        <f t="shared" si="151"/>
        <v>0</v>
      </c>
      <c r="AB144" s="75">
        <v>0</v>
      </c>
      <c r="AC144" s="75">
        <f t="shared" si="152"/>
        <v>0</v>
      </c>
      <c r="AD144" s="74">
        <f t="shared" si="153"/>
        <v>0</v>
      </c>
      <c r="AE144" s="74">
        <f t="shared" si="154"/>
        <v>3.1</v>
      </c>
      <c r="AF144" s="75">
        <f t="shared" si="155"/>
        <v>85.82300000000005</v>
      </c>
      <c r="AG144" s="75">
        <f t="shared" si="156"/>
        <v>0.0006023091981761375</v>
      </c>
      <c r="AH144" s="75">
        <f t="shared" si="157"/>
        <v>0.0003110127984610702</v>
      </c>
      <c r="AI144" s="74">
        <f t="shared" si="158"/>
        <v>-0.007217160389856536</v>
      </c>
      <c r="AJ144" s="74">
        <f t="shared" si="159"/>
        <v>3.0927828396101438</v>
      </c>
      <c r="AK144" s="74">
        <f t="shared" si="160"/>
        <v>85.6623866108278</v>
      </c>
      <c r="AL144" s="74">
        <f t="shared" si="161"/>
        <v>0.10458539460315852</v>
      </c>
      <c r="AM144" s="75">
        <f t="shared" si="122"/>
        <v>0.20885977640785597</v>
      </c>
      <c r="AN144" s="75">
        <f t="shared" si="162"/>
        <v>163.78879032876023</v>
      </c>
      <c r="AO144" s="75">
        <f t="shared" si="163"/>
        <v>0.0830013135995954</v>
      </c>
      <c r="AP144" s="75">
        <f t="shared" si="123"/>
        <v>0.04285714920866518</v>
      </c>
      <c r="AQ144" s="75">
        <f t="shared" si="124"/>
        <v>105.8261382431624</v>
      </c>
      <c r="AR144" s="75">
        <f t="shared" si="116"/>
        <v>22.42992512489739</v>
      </c>
      <c r="AS144" s="75">
        <f t="shared" si="125"/>
        <v>523.0443752249496</v>
      </c>
      <c r="AT144" s="76">
        <f t="shared" si="126"/>
        <v>125.64298382568597</v>
      </c>
      <c r="AU144" s="75">
        <f t="shared" si="128"/>
        <v>125.64298382568217</v>
      </c>
      <c r="AV144" s="75">
        <f t="shared" si="164"/>
        <v>0.015958560316221337</v>
      </c>
      <c r="AW144" s="75">
        <f t="shared" si="118"/>
        <v>-2.40481585404659E-11</v>
      </c>
      <c r="AX144" s="55">
        <f t="shared" si="119"/>
        <v>1.3687148928427326</v>
      </c>
      <c r="AY144" s="75">
        <f t="shared" si="120"/>
        <v>2001.310176693511</v>
      </c>
      <c r="AZ144" s="7">
        <f t="shared" si="165"/>
        <v>1.125801681284429</v>
      </c>
    </row>
    <row r="145" spans="1:52" ht="12.75">
      <c r="A145" s="50"/>
      <c r="B145" s="55">
        <f t="shared" si="129"/>
        <v>-87.10200000000005</v>
      </c>
      <c r="C145" s="73">
        <f t="shared" si="135"/>
        <v>-87.10200000000005</v>
      </c>
      <c r="D145" s="74">
        <f t="shared" si="136"/>
        <v>-0.006393951655339736</v>
      </c>
      <c r="E145" s="75">
        <f t="shared" si="137"/>
        <v>0</v>
      </c>
      <c r="F145" s="75">
        <v>0</v>
      </c>
      <c r="G145" s="75">
        <f t="shared" si="138"/>
        <v>0</v>
      </c>
      <c r="H145" s="74">
        <f t="shared" si="139"/>
        <v>0</v>
      </c>
      <c r="I145" s="74">
        <f t="shared" si="140"/>
        <v>3.1</v>
      </c>
      <c r="J145" s="75">
        <f t="shared" si="141"/>
        <v>-87.10200000000005</v>
      </c>
      <c r="K145" s="75">
        <f t="shared" si="142"/>
        <v>-0.0006585645178671037</v>
      </c>
      <c r="L145" s="75">
        <f t="shared" si="143"/>
        <v>-0.00034006122358506345</v>
      </c>
      <c r="M145" s="74">
        <f t="shared" si="144"/>
        <v>-0.006393951655339736</v>
      </c>
      <c r="N145" s="74">
        <f t="shared" si="145"/>
        <v>3.09360604834466</v>
      </c>
      <c r="O145" s="74">
        <f t="shared" si="146"/>
        <v>-86.92638512715237</v>
      </c>
      <c r="P145" s="74">
        <f t="shared" si="147"/>
        <v>-0.10615879775095309</v>
      </c>
      <c r="Q145" s="75">
        <f t="shared" si="130"/>
        <v>-0.2119775342783211</v>
      </c>
      <c r="R145" s="75">
        <f t="shared" si="148"/>
        <v>163.80940573024537</v>
      </c>
      <c r="S145" s="75">
        <f t="shared" si="149"/>
        <v>-0.08424211213418503</v>
      </c>
      <c r="T145" s="75">
        <f t="shared" si="131"/>
        <v>-0.04349331000995105</v>
      </c>
      <c r="U145" s="75">
        <f t="shared" si="132"/>
        <v>105.77748428360815</v>
      </c>
      <c r="V145" s="75">
        <f t="shared" si="99"/>
        <v>-22.76444558099049</v>
      </c>
      <c r="W145" s="75">
        <f t="shared" si="133"/>
        <v>523.0710081012502</v>
      </c>
      <c r="X145" s="76">
        <f t="shared" si="134"/>
        <v>125.64157814391751</v>
      </c>
      <c r="Y145" s="73">
        <f t="shared" si="127"/>
        <v>87.10200000000005</v>
      </c>
      <c r="Z145" s="74">
        <f t="shared" si="150"/>
        <v>-0.006393951655339736</v>
      </c>
      <c r="AA145" s="75">
        <f t="shared" si="151"/>
        <v>0</v>
      </c>
      <c r="AB145" s="75">
        <v>0</v>
      </c>
      <c r="AC145" s="75">
        <f t="shared" si="152"/>
        <v>0</v>
      </c>
      <c r="AD145" s="74">
        <f t="shared" si="153"/>
        <v>0</v>
      </c>
      <c r="AE145" s="74">
        <f t="shared" si="154"/>
        <v>3.1</v>
      </c>
      <c r="AF145" s="75">
        <f t="shared" si="155"/>
        <v>87.10200000000005</v>
      </c>
      <c r="AG145" s="75">
        <f t="shared" si="156"/>
        <v>0.0006585645178671037</v>
      </c>
      <c r="AH145" s="75">
        <f t="shared" si="157"/>
        <v>0.00034006122358506345</v>
      </c>
      <c r="AI145" s="74">
        <f t="shared" si="158"/>
        <v>-0.006393951655339736</v>
      </c>
      <c r="AJ145" s="74">
        <f t="shared" si="159"/>
        <v>3.09360604834466</v>
      </c>
      <c r="AK145" s="74">
        <f t="shared" si="160"/>
        <v>86.92638512715237</v>
      </c>
      <c r="AL145" s="74">
        <f t="shared" si="161"/>
        <v>0.10615879775095309</v>
      </c>
      <c r="AM145" s="75">
        <f t="shared" si="122"/>
        <v>0.2119775342783211</v>
      </c>
      <c r="AN145" s="75">
        <f t="shared" si="162"/>
        <v>163.80940573024498</v>
      </c>
      <c r="AO145" s="75">
        <f t="shared" si="163"/>
        <v>0.08424211213418523</v>
      </c>
      <c r="AP145" s="75">
        <f t="shared" si="123"/>
        <v>0.04349331000995066</v>
      </c>
      <c r="AQ145" s="75">
        <f t="shared" si="124"/>
        <v>105.77748428360854</v>
      </c>
      <c r="AR145" s="75">
        <f t="shared" si="116"/>
        <v>22.76444558099054</v>
      </c>
      <c r="AS145" s="75">
        <f t="shared" si="125"/>
        <v>523.071008101256</v>
      </c>
      <c r="AT145" s="76">
        <f t="shared" si="126"/>
        <v>125.64157814392331</v>
      </c>
      <c r="AU145" s="75">
        <f t="shared" si="128"/>
        <v>125.64157814392041</v>
      </c>
      <c r="AV145" s="75">
        <f t="shared" si="164"/>
        <v>0.014552878554468407</v>
      </c>
      <c r="AW145" s="75">
        <f t="shared" si="118"/>
        <v>1.3106391960766906E-11</v>
      </c>
      <c r="AX145" s="55">
        <f t="shared" si="119"/>
        <v>1.2667045459182897</v>
      </c>
      <c r="AY145" s="75">
        <f t="shared" si="120"/>
        <v>2001.3898772777834</v>
      </c>
      <c r="AZ145" s="7">
        <f t="shared" si="165"/>
        <v>1.2055022655567882</v>
      </c>
    </row>
    <row r="146" spans="1:52" ht="12.75">
      <c r="A146" s="50"/>
      <c r="B146" s="55">
        <f t="shared" si="129"/>
        <v>-88.38100000000004</v>
      </c>
      <c r="C146" s="73">
        <f t="shared" si="135"/>
        <v>-88.38100000000004</v>
      </c>
      <c r="D146" s="74">
        <f t="shared" si="136"/>
        <v>-0.005496467093893731</v>
      </c>
      <c r="E146" s="75">
        <f t="shared" si="137"/>
        <v>0</v>
      </c>
      <c r="F146" s="75">
        <v>0</v>
      </c>
      <c r="G146" s="75">
        <f t="shared" si="138"/>
        <v>0</v>
      </c>
      <c r="H146" s="74">
        <f t="shared" si="139"/>
        <v>0</v>
      </c>
      <c r="I146" s="74">
        <f t="shared" si="140"/>
        <v>3.1</v>
      </c>
      <c r="J146" s="75">
        <f t="shared" si="141"/>
        <v>-88.38100000000004</v>
      </c>
      <c r="K146" s="75">
        <f t="shared" si="142"/>
        <v>-0.0007169159909716262</v>
      </c>
      <c r="L146" s="75">
        <f t="shared" si="143"/>
        <v>-0.00037019203878621413</v>
      </c>
      <c r="M146" s="74">
        <f t="shared" si="144"/>
        <v>-0.005496467093893731</v>
      </c>
      <c r="N146" s="74">
        <f t="shared" si="145"/>
        <v>3.0945035329061064</v>
      </c>
      <c r="O146" s="74">
        <f t="shared" si="146"/>
        <v>-88.18982459757824</v>
      </c>
      <c r="P146" s="74">
        <f t="shared" si="147"/>
        <v>-0.10773285328271168</v>
      </c>
      <c r="Q146" s="75">
        <f t="shared" si="130"/>
        <v>-0.21509551452663714</v>
      </c>
      <c r="R146" s="75">
        <f t="shared" si="148"/>
        <v>163.83035070824974</v>
      </c>
      <c r="S146" s="75">
        <f t="shared" si="149"/>
        <v>-0.08548306588919027</v>
      </c>
      <c r="T146" s="75">
        <f t="shared" si="131"/>
        <v>-0.04412938274825659</v>
      </c>
      <c r="U146" s="75">
        <f t="shared" si="132"/>
        <v>105.72808211130439</v>
      </c>
      <c r="V146" s="75">
        <f t="shared" si="99"/>
        <v>-23.09897283035236</v>
      </c>
      <c r="W146" s="75">
        <f t="shared" si="133"/>
        <v>523.0976531698745</v>
      </c>
      <c r="X146" s="76">
        <f t="shared" si="134"/>
        <v>125.63976601824243</v>
      </c>
      <c r="Y146" s="73">
        <f t="shared" si="127"/>
        <v>88.38100000000004</v>
      </c>
      <c r="Z146" s="74">
        <f t="shared" si="150"/>
        <v>-0.005496467093893731</v>
      </c>
      <c r="AA146" s="75">
        <f t="shared" si="151"/>
        <v>0</v>
      </c>
      <c r="AB146" s="75">
        <v>0</v>
      </c>
      <c r="AC146" s="75">
        <f t="shared" si="152"/>
        <v>0</v>
      </c>
      <c r="AD146" s="74">
        <f t="shared" si="153"/>
        <v>0</v>
      </c>
      <c r="AE146" s="74">
        <f t="shared" si="154"/>
        <v>3.1</v>
      </c>
      <c r="AF146" s="75">
        <f t="shared" si="155"/>
        <v>88.38100000000004</v>
      </c>
      <c r="AG146" s="75">
        <f t="shared" si="156"/>
        <v>0.0007169159909716262</v>
      </c>
      <c r="AH146" s="75">
        <f t="shared" si="157"/>
        <v>0.00037019203878621413</v>
      </c>
      <c r="AI146" s="74">
        <f t="shared" si="158"/>
        <v>-0.005496467093893731</v>
      </c>
      <c r="AJ146" s="74">
        <f t="shared" si="159"/>
        <v>3.0945035329061064</v>
      </c>
      <c r="AK146" s="74">
        <f t="shared" si="160"/>
        <v>88.18982459757824</v>
      </c>
      <c r="AL146" s="74">
        <f t="shared" si="161"/>
        <v>0.10773285328271168</v>
      </c>
      <c r="AM146" s="75">
        <f t="shared" si="122"/>
        <v>0.21509551452663714</v>
      </c>
      <c r="AN146" s="75">
        <f t="shared" si="162"/>
        <v>163.83035070824928</v>
      </c>
      <c r="AO146" s="75">
        <f t="shared" si="163"/>
        <v>0.0854830658891905</v>
      </c>
      <c r="AP146" s="75">
        <f t="shared" si="123"/>
        <v>0.044129382748256146</v>
      </c>
      <c r="AQ146" s="75">
        <f t="shared" si="124"/>
        <v>105.72808211130484</v>
      </c>
      <c r="AR146" s="75">
        <f t="shared" si="116"/>
        <v>23.09897283035242</v>
      </c>
      <c r="AS146" s="75">
        <f t="shared" si="125"/>
        <v>523.0976531698811</v>
      </c>
      <c r="AT146" s="76">
        <f t="shared" si="126"/>
        <v>125.63976601824902</v>
      </c>
      <c r="AU146" s="75">
        <f t="shared" si="128"/>
        <v>125.63976601824572</v>
      </c>
      <c r="AV146" s="75">
        <f t="shared" si="164"/>
        <v>0.012740752879778938</v>
      </c>
      <c r="AW146" s="75">
        <f t="shared" si="118"/>
        <v>-6.3117981562915636E-12</v>
      </c>
      <c r="AX146" s="55">
        <f t="shared" si="119"/>
        <v>1.125213630093168</v>
      </c>
      <c r="AY146" s="75">
        <f t="shared" si="120"/>
        <v>2001.4696767839655</v>
      </c>
      <c r="AZ146" s="7">
        <f t="shared" si="165"/>
        <v>1.2853017717388866</v>
      </c>
    </row>
    <row r="147" spans="1:52" ht="12.75">
      <c r="A147" s="50"/>
      <c r="B147" s="55">
        <f t="shared" si="129"/>
        <v>-89.66000000000004</v>
      </c>
      <c r="C147" s="73">
        <f t="shared" si="135"/>
        <v>-89.66000000000004</v>
      </c>
      <c r="D147" s="74">
        <f t="shared" si="136"/>
        <v>-0.004521961540797648</v>
      </c>
      <c r="E147" s="75">
        <f t="shared" si="137"/>
        <v>0</v>
      </c>
      <c r="F147" s="75">
        <v>0</v>
      </c>
      <c r="G147" s="75">
        <f t="shared" si="138"/>
        <v>0</v>
      </c>
      <c r="H147" s="74">
        <f t="shared" si="139"/>
        <v>0</v>
      </c>
      <c r="I147" s="74">
        <f t="shared" si="140"/>
        <v>3.1</v>
      </c>
      <c r="J147" s="75">
        <f t="shared" si="141"/>
        <v>-89.66000000000004</v>
      </c>
      <c r="K147" s="75">
        <f t="shared" si="142"/>
        <v>-0.0007773942629546692</v>
      </c>
      <c r="L147" s="75">
        <f t="shared" si="143"/>
        <v>-0.00040142106928579575</v>
      </c>
      <c r="M147" s="74">
        <f t="shared" si="144"/>
        <v>-0.004521961540797648</v>
      </c>
      <c r="N147" s="74">
        <f t="shared" si="145"/>
        <v>3.0954780384592024</v>
      </c>
      <c r="O147" s="74">
        <f t="shared" si="146"/>
        <v>-89.45269683879842</v>
      </c>
      <c r="P147" s="74">
        <f t="shared" si="147"/>
        <v>-0.10930757047202244</v>
      </c>
      <c r="Q147" s="75">
        <f t="shared" si="130"/>
        <v>-0.2182137198747591</v>
      </c>
      <c r="R147" s="75">
        <f t="shared" si="148"/>
        <v>163.85162632280878</v>
      </c>
      <c r="S147" s="75">
        <f t="shared" si="149"/>
        <v>-0.08672417600485352</v>
      </c>
      <c r="T147" s="75">
        <f t="shared" si="131"/>
        <v>-0.04476536786505206</v>
      </c>
      <c r="U147" s="75">
        <f t="shared" si="132"/>
        <v>105.67793052754263</v>
      </c>
      <c r="V147" s="75">
        <f t="shared" si="99"/>
        <v>-23.43350665190002</v>
      </c>
      <c r="W147" s="75">
        <f t="shared" si="133"/>
        <v>523.1242940190801</v>
      </c>
      <c r="X147" s="76">
        <f t="shared" si="134"/>
        <v>125.63753089824525</v>
      </c>
      <c r="Y147" s="73">
        <f t="shared" si="127"/>
        <v>89.66000000000004</v>
      </c>
      <c r="Z147" s="74">
        <f t="shared" si="150"/>
        <v>-0.004521961540797648</v>
      </c>
      <c r="AA147" s="75">
        <f t="shared" si="151"/>
        <v>0</v>
      </c>
      <c r="AB147" s="75">
        <v>0</v>
      </c>
      <c r="AC147" s="75">
        <f t="shared" si="152"/>
        <v>0</v>
      </c>
      <c r="AD147" s="74">
        <f t="shared" si="153"/>
        <v>0</v>
      </c>
      <c r="AE147" s="74">
        <f t="shared" si="154"/>
        <v>3.1</v>
      </c>
      <c r="AF147" s="75">
        <f t="shared" si="155"/>
        <v>89.66000000000004</v>
      </c>
      <c r="AG147" s="75">
        <f t="shared" si="156"/>
        <v>0.0007773942629546692</v>
      </c>
      <c r="AH147" s="75">
        <f t="shared" si="157"/>
        <v>0.00040142106928579575</v>
      </c>
      <c r="AI147" s="74">
        <f t="shared" si="158"/>
        <v>-0.004521961540797648</v>
      </c>
      <c r="AJ147" s="74">
        <f t="shared" si="159"/>
        <v>3.0954780384592024</v>
      </c>
      <c r="AK147" s="74">
        <f t="shared" si="160"/>
        <v>89.45269683879842</v>
      </c>
      <c r="AL147" s="74">
        <f t="shared" si="161"/>
        <v>0.10930757047202246</v>
      </c>
      <c r="AM147" s="75">
        <f t="shared" si="122"/>
        <v>0.21821371987475913</v>
      </c>
      <c r="AN147" s="75">
        <f t="shared" si="162"/>
        <v>163.8516263228076</v>
      </c>
      <c r="AO147" s="75">
        <f t="shared" si="163"/>
        <v>0.08672417600485413</v>
      </c>
      <c r="AP147" s="75">
        <f t="shared" si="123"/>
        <v>0.044765367865050865</v>
      </c>
      <c r="AQ147" s="75">
        <f t="shared" si="124"/>
        <v>105.67793052754377</v>
      </c>
      <c r="AR147" s="75">
        <f t="shared" si="116"/>
        <v>23.433506651900185</v>
      </c>
      <c r="AS147" s="75">
        <f t="shared" si="125"/>
        <v>523.1242940190976</v>
      </c>
      <c r="AT147" s="76">
        <f t="shared" si="126"/>
        <v>125.63753089826264</v>
      </c>
      <c r="AU147" s="75">
        <f t="shared" si="128"/>
        <v>125.63753089825394</v>
      </c>
      <c r="AV147" s="75">
        <f t="shared" si="164"/>
        <v>0.010505632887998217</v>
      </c>
      <c r="AW147" s="75">
        <f t="shared" si="118"/>
        <v>-2.503129157563708E-10</v>
      </c>
      <c r="AX147" s="55">
        <f t="shared" si="119"/>
        <v>0.9412058318757547</v>
      </c>
      <c r="AY147" s="75">
        <f t="shared" si="120"/>
        <v>2001.5495289924258</v>
      </c>
      <c r="AZ147" s="7">
        <f t="shared" si="165"/>
        <v>1.3651539801992385</v>
      </c>
    </row>
    <row r="148" spans="1:52" ht="12.75">
      <c r="A148" s="50"/>
      <c r="B148" s="55">
        <f t="shared" si="129"/>
        <v>-90.93900000000004</v>
      </c>
      <c r="C148" s="73">
        <f t="shared" si="135"/>
        <v>-90.93900000000004</v>
      </c>
      <c r="D148" s="74">
        <f t="shared" si="136"/>
        <v>-0.0034676491734730863</v>
      </c>
      <c r="E148" s="75">
        <f t="shared" si="137"/>
        <v>0</v>
      </c>
      <c r="F148" s="75">
        <v>0</v>
      </c>
      <c r="G148" s="75">
        <f t="shared" si="138"/>
        <v>0</v>
      </c>
      <c r="H148" s="74">
        <f t="shared" si="139"/>
        <v>0</v>
      </c>
      <c r="I148" s="74">
        <f t="shared" si="140"/>
        <v>3.1</v>
      </c>
      <c r="J148" s="75">
        <f t="shared" si="141"/>
        <v>-90.93900000000004</v>
      </c>
      <c r="K148" s="75">
        <f t="shared" si="142"/>
        <v>-0.0008400299745576038</v>
      </c>
      <c r="L148" s="75">
        <f t="shared" si="143"/>
        <v>-0.00043376413798429316</v>
      </c>
      <c r="M148" s="74">
        <f t="shared" si="144"/>
        <v>-0.0034676491734730863</v>
      </c>
      <c r="N148" s="74">
        <f t="shared" si="145"/>
        <v>3.096532350826527</v>
      </c>
      <c r="O148" s="74">
        <f t="shared" si="146"/>
        <v>-90.71499366777452</v>
      </c>
      <c r="P148" s="74">
        <f t="shared" si="147"/>
        <v>-0.11088295857807079</v>
      </c>
      <c r="Q148" s="75">
        <f t="shared" si="130"/>
        <v>-0.22133215301815728</v>
      </c>
      <c r="R148" s="75">
        <f t="shared" si="148"/>
        <v>163.87323364748624</v>
      </c>
      <c r="S148" s="75">
        <f t="shared" si="149"/>
        <v>-0.08796544357240729</v>
      </c>
      <c r="T148" s="75">
        <f t="shared" si="131"/>
        <v>-0.0454012658733427</v>
      </c>
      <c r="U148" s="75">
        <f t="shared" si="132"/>
        <v>105.62702832037809</v>
      </c>
      <c r="V148" s="75">
        <f t="shared" si="99"/>
        <v>-23.76804681087517</v>
      </c>
      <c r="W148" s="75">
        <f t="shared" si="133"/>
        <v>523.1509140316966</v>
      </c>
      <c r="X148" s="76">
        <f t="shared" si="134"/>
        <v>125.63485602837466</v>
      </c>
      <c r="Y148" s="73">
        <f t="shared" si="127"/>
        <v>90.93900000000004</v>
      </c>
      <c r="Z148" s="74">
        <f t="shared" si="150"/>
        <v>-0.0034676491734730863</v>
      </c>
      <c r="AA148" s="75">
        <f t="shared" si="151"/>
        <v>0</v>
      </c>
      <c r="AB148" s="75">
        <v>0</v>
      </c>
      <c r="AC148" s="75">
        <f t="shared" si="152"/>
        <v>0</v>
      </c>
      <c r="AD148" s="74">
        <f t="shared" si="153"/>
        <v>0</v>
      </c>
      <c r="AE148" s="74">
        <f t="shared" si="154"/>
        <v>3.1</v>
      </c>
      <c r="AF148" s="75">
        <f t="shared" si="155"/>
        <v>90.93900000000004</v>
      </c>
      <c r="AG148" s="75">
        <f t="shared" si="156"/>
        <v>0.0008400299745576038</v>
      </c>
      <c r="AH148" s="75">
        <f t="shared" si="157"/>
        <v>0.00043376413798429316</v>
      </c>
      <c r="AI148" s="74">
        <f t="shared" si="158"/>
        <v>-0.0034676491734730863</v>
      </c>
      <c r="AJ148" s="74">
        <f t="shared" si="159"/>
        <v>3.096532350826527</v>
      </c>
      <c r="AK148" s="74">
        <f t="shared" si="160"/>
        <v>90.71499366777452</v>
      </c>
      <c r="AL148" s="74">
        <f t="shared" si="161"/>
        <v>0.11088295857807079</v>
      </c>
      <c r="AM148" s="75">
        <f t="shared" si="122"/>
        <v>0.22133215301815728</v>
      </c>
      <c r="AN148" s="75">
        <f t="shared" si="162"/>
        <v>163.87323364748585</v>
      </c>
      <c r="AO148" s="75">
        <f t="shared" si="163"/>
        <v>0.08796544357240746</v>
      </c>
      <c r="AP148" s="75">
        <f t="shared" si="123"/>
        <v>0.04540126587334237</v>
      </c>
      <c r="AQ148" s="75">
        <f t="shared" si="124"/>
        <v>105.62702832037849</v>
      </c>
      <c r="AR148" s="75">
        <f t="shared" si="116"/>
        <v>23.768046810875216</v>
      </c>
      <c r="AS148" s="75">
        <f t="shared" si="125"/>
        <v>523.1509140317015</v>
      </c>
      <c r="AT148" s="76">
        <f t="shared" si="126"/>
        <v>125.63485602837955</v>
      </c>
      <c r="AU148" s="75">
        <f t="shared" si="128"/>
        <v>125.63485602837711</v>
      </c>
      <c r="AV148" s="75">
        <f t="shared" si="164"/>
        <v>0.007830763011170916</v>
      </c>
      <c r="AW148" s="75">
        <f t="shared" si="118"/>
        <v>2.7578925594829982E-11</v>
      </c>
      <c r="AX148" s="55">
        <f t="shared" si="119"/>
        <v>0.7115420687312523</v>
      </c>
      <c r="AY148" s="75">
        <f t="shared" si="120"/>
        <v>2001.629387121562</v>
      </c>
      <c r="AZ148" s="7">
        <f t="shared" si="165"/>
        <v>1.4450121093354937</v>
      </c>
    </row>
    <row r="149" spans="1:52" ht="12.75">
      <c r="A149" s="50"/>
      <c r="B149" s="55">
        <f t="shared" si="129"/>
        <v>-92.21800000000003</v>
      </c>
      <c r="C149" s="73">
        <f t="shared" si="135"/>
        <v>-92.21800000000003</v>
      </c>
      <c r="D149" s="74">
        <f t="shared" si="136"/>
        <v>-0.002330703492964492</v>
      </c>
      <c r="E149" s="75">
        <f t="shared" si="137"/>
        <v>0</v>
      </c>
      <c r="F149" s="75">
        <v>0</v>
      </c>
      <c r="G149" s="75">
        <f t="shared" si="138"/>
        <v>0</v>
      </c>
      <c r="H149" s="74">
        <f t="shared" si="139"/>
        <v>0</v>
      </c>
      <c r="I149" s="74">
        <f t="shared" si="140"/>
        <v>3.1</v>
      </c>
      <c r="J149" s="75">
        <f t="shared" si="141"/>
        <v>-92.21800000000003</v>
      </c>
      <c r="K149" s="75">
        <f t="shared" si="142"/>
        <v>-0.000904853761808929</v>
      </c>
      <c r="L149" s="75">
        <f t="shared" si="143"/>
        <v>-0.00046723706547832145</v>
      </c>
      <c r="M149" s="74">
        <f t="shared" si="144"/>
        <v>-0.002330703492964492</v>
      </c>
      <c r="N149" s="74">
        <f t="shared" si="145"/>
        <v>3.0976692965070356</v>
      </c>
      <c r="O149" s="74">
        <f t="shared" si="146"/>
        <v>-91.97670690167762</v>
      </c>
      <c r="P149" s="74">
        <f t="shared" si="147"/>
        <v>-0.11245902684535633</v>
      </c>
      <c r="Q149" s="75">
        <f t="shared" si="130"/>
        <v>-0.22445081662523433</v>
      </c>
      <c r="R149" s="75">
        <f t="shared" si="148"/>
        <v>163.8951737692782</v>
      </c>
      <c r="S149" s="75">
        <f t="shared" si="149"/>
        <v>-0.08920686963343274</v>
      </c>
      <c r="T149" s="75">
        <f t="shared" si="131"/>
        <v>-0.046037077358368844</v>
      </c>
      <c r="U149" s="75">
        <f t="shared" si="132"/>
        <v>105.575374264824</v>
      </c>
      <c r="V149" s="75">
        <f t="shared" si="99"/>
        <v>-24.102593058674568</v>
      </c>
      <c r="W149" s="75">
        <f t="shared" si="133"/>
        <v>523.1774963869995</v>
      </c>
      <c r="X149" s="76">
        <f t="shared" si="134"/>
        <v>125.63172444991551</v>
      </c>
      <c r="Y149" s="73">
        <f t="shared" si="127"/>
        <v>92.21800000000003</v>
      </c>
      <c r="Z149" s="74">
        <f t="shared" si="150"/>
        <v>-0.002330703492964492</v>
      </c>
      <c r="AA149" s="75">
        <f t="shared" si="151"/>
        <v>0</v>
      </c>
      <c r="AB149" s="75">
        <v>0</v>
      </c>
      <c r="AC149" s="75">
        <f t="shared" si="152"/>
        <v>0</v>
      </c>
      <c r="AD149" s="74">
        <f t="shared" si="153"/>
        <v>0</v>
      </c>
      <c r="AE149" s="74">
        <f t="shared" si="154"/>
        <v>3.1</v>
      </c>
      <c r="AF149" s="75">
        <f t="shared" si="155"/>
        <v>92.21800000000003</v>
      </c>
      <c r="AG149" s="75">
        <f t="shared" si="156"/>
        <v>0.000904853761808929</v>
      </c>
      <c r="AH149" s="75">
        <f t="shared" si="157"/>
        <v>0.00046723706547832145</v>
      </c>
      <c r="AI149" s="74">
        <f t="shared" si="158"/>
        <v>-0.002330703492964492</v>
      </c>
      <c r="AJ149" s="74">
        <f t="shared" si="159"/>
        <v>3.0976692965070356</v>
      </c>
      <c r="AK149" s="74">
        <f t="shared" si="160"/>
        <v>91.97670690167762</v>
      </c>
      <c r="AL149" s="74">
        <f t="shared" si="161"/>
        <v>0.11245902684535633</v>
      </c>
      <c r="AM149" s="75">
        <f t="shared" si="122"/>
        <v>0.22445081662523433</v>
      </c>
      <c r="AN149" s="75">
        <f t="shared" si="162"/>
        <v>163.89517376927773</v>
      </c>
      <c r="AO149" s="75">
        <f t="shared" si="163"/>
        <v>0.08920686963343297</v>
      </c>
      <c r="AP149" s="75">
        <f t="shared" si="123"/>
        <v>0.0460370773583684</v>
      </c>
      <c r="AQ149" s="75">
        <f t="shared" si="124"/>
        <v>105.57537426482446</v>
      </c>
      <c r="AR149" s="75">
        <f t="shared" si="116"/>
        <v>24.10259305867463</v>
      </c>
      <c r="AS149" s="75">
        <f t="shared" si="125"/>
        <v>523.1774963870058</v>
      </c>
      <c r="AT149" s="76">
        <f t="shared" si="126"/>
        <v>125.63172444992188</v>
      </c>
      <c r="AU149" s="75">
        <f t="shared" si="128"/>
        <v>125.63172444991868</v>
      </c>
      <c r="AV149" s="75">
        <f t="shared" si="164"/>
        <v>0.004699184552734437</v>
      </c>
      <c r="AW149" s="75">
        <f t="shared" si="118"/>
        <v>-6.721914885069388E-12</v>
      </c>
      <c r="AX149" s="55">
        <f t="shared" si="119"/>
        <v>0.4329793760792259</v>
      </c>
      <c r="AY149" s="75">
        <f t="shared" si="120"/>
        <v>2001.7092038340916</v>
      </c>
      <c r="AZ149" s="7">
        <f t="shared" si="165"/>
        <v>1.5248288218649577</v>
      </c>
    </row>
    <row r="150" spans="1:52" ht="12.75">
      <c r="A150" s="50"/>
      <c r="B150" s="55">
        <f t="shared" si="129"/>
        <v>-93.49700000000003</v>
      </c>
      <c r="C150" s="73">
        <f t="shared" si="135"/>
        <v>-93.49700000000003</v>
      </c>
      <c r="D150" s="74">
        <f t="shared" si="136"/>
        <v>-0.0011082573004954632</v>
      </c>
      <c r="E150" s="75">
        <f t="shared" si="137"/>
        <v>0</v>
      </c>
      <c r="F150" s="75">
        <v>0</v>
      </c>
      <c r="G150" s="75">
        <f t="shared" si="138"/>
        <v>0</v>
      </c>
      <c r="H150" s="74">
        <f t="shared" si="139"/>
        <v>0</v>
      </c>
      <c r="I150" s="74">
        <f t="shared" si="140"/>
        <v>3.1</v>
      </c>
      <c r="J150" s="75">
        <f t="shared" si="141"/>
        <v>-93.49700000000003</v>
      </c>
      <c r="K150" s="75">
        <f t="shared" si="142"/>
        <v>-0.0009718962560381454</v>
      </c>
      <c r="L150" s="75">
        <f t="shared" si="143"/>
        <v>-0.0005018556700799625</v>
      </c>
      <c r="M150" s="74">
        <f t="shared" si="144"/>
        <v>-0.0011082573004954632</v>
      </c>
      <c r="N150" s="74">
        <f t="shared" si="145"/>
        <v>3.0988917426995046</v>
      </c>
      <c r="O150" s="74">
        <f t="shared" si="146"/>
        <v>-93.23782835782627</v>
      </c>
      <c r="P150" s="74">
        <f t="shared" si="147"/>
        <v>-0.1140357845034067</v>
      </c>
      <c r="Q150" s="75">
        <f t="shared" si="130"/>
        <v>-0.22756971333673345</v>
      </c>
      <c r="R150" s="75">
        <f t="shared" si="148"/>
        <v>163.9174477885128</v>
      </c>
      <c r="S150" s="75">
        <f t="shared" si="149"/>
        <v>-0.09044845517922354</v>
      </c>
      <c r="T150" s="75">
        <f t="shared" si="131"/>
        <v>-0.04667280297828638</v>
      </c>
      <c r="U150" s="75">
        <f t="shared" si="132"/>
        <v>105.52296712305105</v>
      </c>
      <c r="V150" s="75">
        <f t="shared" si="99"/>
        <v>-24.437145132682307</v>
      </c>
      <c r="W150" s="75">
        <f t="shared" si="133"/>
        <v>523.2040240626787</v>
      </c>
      <c r="X150" s="76">
        <f t="shared" si="134"/>
        <v>125.62811900305633</v>
      </c>
      <c r="Y150" s="73">
        <f t="shared" si="127"/>
        <v>93.49700000000003</v>
      </c>
      <c r="Z150" s="74">
        <f t="shared" si="150"/>
        <v>-0.0011082573004954632</v>
      </c>
      <c r="AA150" s="75">
        <f t="shared" si="151"/>
        <v>0</v>
      </c>
      <c r="AB150" s="75">
        <v>0</v>
      </c>
      <c r="AC150" s="75">
        <f t="shared" si="152"/>
        <v>0</v>
      </c>
      <c r="AD150" s="74">
        <f t="shared" si="153"/>
        <v>0</v>
      </c>
      <c r="AE150" s="74">
        <f t="shared" si="154"/>
        <v>3.1</v>
      </c>
      <c r="AF150" s="75">
        <f t="shared" si="155"/>
        <v>93.49700000000003</v>
      </c>
      <c r="AG150" s="75">
        <f t="shared" si="156"/>
        <v>0.0009718962560381454</v>
      </c>
      <c r="AH150" s="75">
        <f t="shared" si="157"/>
        <v>0.0005018556700799625</v>
      </c>
      <c r="AI150" s="74">
        <f t="shared" si="158"/>
        <v>-0.0011082573004954632</v>
      </c>
      <c r="AJ150" s="74">
        <f t="shared" si="159"/>
        <v>3.0988917426995046</v>
      </c>
      <c r="AK150" s="74">
        <f t="shared" si="160"/>
        <v>93.23782835782627</v>
      </c>
      <c r="AL150" s="74">
        <f t="shared" si="161"/>
        <v>0.1140357845034067</v>
      </c>
      <c r="AM150" s="75">
        <f t="shared" si="122"/>
        <v>0.22756971333673345</v>
      </c>
      <c r="AN150" s="75">
        <f t="shared" si="162"/>
        <v>163.91744778851233</v>
      </c>
      <c r="AO150" s="75">
        <f t="shared" si="163"/>
        <v>0.09044845517922376</v>
      </c>
      <c r="AP150" s="75">
        <f t="shared" si="123"/>
        <v>0.04667280297828594</v>
      </c>
      <c r="AQ150" s="75">
        <f t="shared" si="124"/>
        <v>105.5229671230515</v>
      </c>
      <c r="AR150" s="75">
        <f t="shared" si="116"/>
        <v>24.437145132682364</v>
      </c>
      <c r="AS150" s="75">
        <f t="shared" si="125"/>
        <v>523.2040240626849</v>
      </c>
      <c r="AT150" s="76">
        <f t="shared" si="126"/>
        <v>125.62811900306247</v>
      </c>
      <c r="AU150" s="75">
        <f t="shared" si="128"/>
        <v>125.62811900305938</v>
      </c>
      <c r="AV150" s="75">
        <f t="shared" si="164"/>
        <v>0.0010937376934379017</v>
      </c>
      <c r="AW150" s="75">
        <f t="shared" si="118"/>
        <v>-3.4309381664494607E-12</v>
      </c>
      <c r="AX150" s="55">
        <f t="shared" si="119"/>
        <v>0.10216980574455647</v>
      </c>
      <c r="AY150" s="75">
        <f t="shared" si="120"/>
        <v>2001.7889312432587</v>
      </c>
      <c r="AZ150" s="7">
        <f t="shared" si="165"/>
        <v>1.6045562310321202</v>
      </c>
    </row>
    <row r="151" spans="1:52" ht="12.75">
      <c r="A151" s="50"/>
      <c r="B151" s="55">
        <f t="shared" si="129"/>
        <v>-94.77600000000002</v>
      </c>
      <c r="C151" s="73">
        <f t="shared" si="135"/>
        <v>-94.77600000000002</v>
      </c>
      <c r="D151" s="74">
        <f t="shared" si="136"/>
        <v>0.00020259732403338226</v>
      </c>
      <c r="E151" s="75">
        <f t="shared" si="137"/>
        <v>0</v>
      </c>
      <c r="F151" s="75">
        <v>0</v>
      </c>
      <c r="G151" s="75">
        <f t="shared" si="138"/>
        <v>0</v>
      </c>
      <c r="H151" s="74">
        <f t="shared" si="139"/>
        <v>0</v>
      </c>
      <c r="I151" s="74">
        <f t="shared" si="140"/>
        <v>3.1</v>
      </c>
      <c r="J151" s="75">
        <f t="shared" si="141"/>
        <v>-94.77600000000002</v>
      </c>
      <c r="K151" s="75">
        <f t="shared" si="142"/>
        <v>-0.001041188083892499</v>
      </c>
      <c r="L151" s="75">
        <f t="shared" si="143"/>
        <v>-0.0005376357678384142</v>
      </c>
      <c r="M151" s="74">
        <f t="shared" si="144"/>
        <v>0.00020259732403338226</v>
      </c>
      <c r="N151" s="74">
        <f t="shared" si="145"/>
        <v>3.1002025973240332</v>
      </c>
      <c r="O151" s="74">
        <f t="shared" si="146"/>
        <v>-94.49834985362162</v>
      </c>
      <c r="P151" s="74">
        <f t="shared" si="147"/>
        <v>-0.11561324076648793</v>
      </c>
      <c r="Q151" s="75">
        <f t="shared" si="130"/>
        <v>-0.23068884576513746</v>
      </c>
      <c r="R151" s="75">
        <f t="shared" si="148"/>
        <v>163.94005681875143</v>
      </c>
      <c r="S151" s="75">
        <f t="shared" si="149"/>
        <v>-0.09169020115015175</v>
      </c>
      <c r="T151" s="75">
        <f t="shared" si="131"/>
        <v>-0.047308443464833955</v>
      </c>
      <c r="U151" s="75">
        <f t="shared" si="132"/>
        <v>105.46980564458664</v>
      </c>
      <c r="V151" s="75">
        <f t="shared" si="99"/>
        <v>-24.771702756103014</v>
      </c>
      <c r="W151" s="75">
        <f t="shared" si="133"/>
        <v>523.2304798368082</v>
      </c>
      <c r="X151" s="76">
        <f t="shared" si="134"/>
        <v>125.62402232895988</v>
      </c>
      <c r="Y151" s="73">
        <f t="shared" si="127"/>
        <v>94.77600000000002</v>
      </c>
      <c r="Z151" s="74">
        <f t="shared" si="150"/>
        <v>0.00020259732403338226</v>
      </c>
      <c r="AA151" s="75">
        <f t="shared" si="151"/>
        <v>0</v>
      </c>
      <c r="AB151" s="75">
        <v>0</v>
      </c>
      <c r="AC151" s="75">
        <f t="shared" si="152"/>
        <v>0</v>
      </c>
      <c r="AD151" s="74">
        <f t="shared" si="153"/>
        <v>0</v>
      </c>
      <c r="AE151" s="74">
        <f t="shared" si="154"/>
        <v>3.1</v>
      </c>
      <c r="AF151" s="75">
        <f t="shared" si="155"/>
        <v>94.77600000000002</v>
      </c>
      <c r="AG151" s="75">
        <f t="shared" si="156"/>
        <v>0.001041188083892499</v>
      </c>
      <c r="AH151" s="75">
        <f t="shared" si="157"/>
        <v>0.0005376357678384142</v>
      </c>
      <c r="AI151" s="74">
        <f t="shared" si="158"/>
        <v>0.00020259732403338226</v>
      </c>
      <c r="AJ151" s="74">
        <f t="shared" si="159"/>
        <v>3.1002025973240332</v>
      </c>
      <c r="AK151" s="74">
        <f t="shared" si="160"/>
        <v>94.49834985362162</v>
      </c>
      <c r="AL151" s="74">
        <f t="shared" si="161"/>
        <v>0.11561324076648793</v>
      </c>
      <c r="AM151" s="75">
        <f t="shared" si="122"/>
        <v>0.23068884576513746</v>
      </c>
      <c r="AN151" s="75">
        <f t="shared" si="162"/>
        <v>163.94005681875103</v>
      </c>
      <c r="AO151" s="75">
        <f t="shared" si="163"/>
        <v>0.09169020115015195</v>
      </c>
      <c r="AP151" s="75">
        <f t="shared" si="123"/>
        <v>0.047308443464833566</v>
      </c>
      <c r="AQ151" s="75">
        <f t="shared" si="124"/>
        <v>105.46980564458704</v>
      </c>
      <c r="AR151" s="75">
        <f t="shared" si="116"/>
        <v>24.771702756103068</v>
      </c>
      <c r="AS151" s="75">
        <f t="shared" si="125"/>
        <v>523.2304798368136</v>
      </c>
      <c r="AT151" s="76">
        <f t="shared" si="126"/>
        <v>125.62402232896545</v>
      </c>
      <c r="AU151" s="75">
        <f t="shared" si="128"/>
        <v>125.62402232896267</v>
      </c>
      <c r="AV151" s="75">
        <f t="shared" si="164"/>
        <v>-0.00300293640327709</v>
      </c>
      <c r="AW151" s="75">
        <f t="shared" si="118"/>
        <v>7.405786157690674E-12</v>
      </c>
      <c r="AX151" s="55">
        <f t="shared" si="119"/>
        <v>0.2843406523284419</v>
      </c>
      <c r="AY151" s="75">
        <f t="shared" si="120"/>
        <v>2001.8685209193427</v>
      </c>
      <c r="AZ151" s="7">
        <f t="shared" si="165"/>
        <v>1.6841459071160898</v>
      </c>
    </row>
    <row r="152" spans="1:52" ht="12.75">
      <c r="A152" s="50"/>
      <c r="B152" s="55">
        <f t="shared" si="129"/>
        <v>-96.05500000000002</v>
      </c>
      <c r="C152" s="73">
        <f t="shared" si="135"/>
        <v>-96.05500000000002</v>
      </c>
      <c r="D152" s="74">
        <f t="shared" si="136"/>
        <v>0.001604809042495381</v>
      </c>
      <c r="E152" s="75">
        <f t="shared" si="137"/>
        <v>0</v>
      </c>
      <c r="F152" s="75">
        <v>0</v>
      </c>
      <c r="G152" s="75">
        <f t="shared" si="138"/>
        <v>0</v>
      </c>
      <c r="H152" s="74">
        <f t="shared" si="139"/>
        <v>0</v>
      </c>
      <c r="I152" s="74">
        <f t="shared" si="140"/>
        <v>3.1</v>
      </c>
      <c r="J152" s="75">
        <f t="shared" si="141"/>
        <v>-96.05500000000002</v>
      </c>
      <c r="K152" s="75">
        <f t="shared" si="142"/>
        <v>-0.0011127598673568995</v>
      </c>
      <c r="L152" s="75">
        <f t="shared" si="143"/>
        <v>-0.0005745931725641459</v>
      </c>
      <c r="M152" s="74">
        <f t="shared" si="144"/>
        <v>0.001604809042495381</v>
      </c>
      <c r="N152" s="74">
        <f t="shared" si="145"/>
        <v>3.1016048090424952</v>
      </c>
      <c r="O152" s="74">
        <f t="shared" si="146"/>
        <v>-95.75826320647961</v>
      </c>
      <c r="P152" s="74">
        <f t="shared" si="147"/>
        <v>-0.11719140483331157</v>
      </c>
      <c r="Q152" s="75">
        <f t="shared" si="130"/>
        <v>-0.233808216494059</v>
      </c>
      <c r="R152" s="75">
        <f t="shared" si="148"/>
        <v>163.9630019866794</v>
      </c>
      <c r="S152" s="75">
        <f t="shared" si="149"/>
        <v>-0.09293210843504232</v>
      </c>
      <c r="T152" s="75">
        <f t="shared" si="131"/>
        <v>-0.04794399962397436</v>
      </c>
      <c r="U152" s="75">
        <f t="shared" si="132"/>
        <v>105.41588856652595</v>
      </c>
      <c r="V152" s="75">
        <f t="shared" si="99"/>
        <v>-25.106265637797826</v>
      </c>
      <c r="W152" s="75">
        <f t="shared" si="133"/>
        <v>523.2568462899891</v>
      </c>
      <c r="X152" s="76">
        <f t="shared" si="134"/>
        <v>125.61941687200817</v>
      </c>
      <c r="Y152" s="73">
        <f t="shared" si="127"/>
        <v>96.05500000000002</v>
      </c>
      <c r="Z152" s="74">
        <f t="shared" si="150"/>
        <v>0.001604809042495381</v>
      </c>
      <c r="AA152" s="75">
        <f t="shared" si="151"/>
        <v>0</v>
      </c>
      <c r="AB152" s="75">
        <v>0</v>
      </c>
      <c r="AC152" s="75">
        <f t="shared" si="152"/>
        <v>0</v>
      </c>
      <c r="AD152" s="74">
        <f t="shared" si="153"/>
        <v>0</v>
      </c>
      <c r="AE152" s="74">
        <f t="shared" si="154"/>
        <v>3.1</v>
      </c>
      <c r="AF152" s="75">
        <f t="shared" si="155"/>
        <v>96.05500000000002</v>
      </c>
      <c r="AG152" s="75">
        <f t="shared" si="156"/>
        <v>0.0011127598673568995</v>
      </c>
      <c r="AH152" s="75">
        <f t="shared" si="157"/>
        <v>0.0005745931725641459</v>
      </c>
      <c r="AI152" s="74">
        <f t="shared" si="158"/>
        <v>0.001604809042495381</v>
      </c>
      <c r="AJ152" s="74">
        <f t="shared" si="159"/>
        <v>3.1016048090424952</v>
      </c>
      <c r="AK152" s="74">
        <f t="shared" si="160"/>
        <v>95.75826320647961</v>
      </c>
      <c r="AL152" s="74">
        <f t="shared" si="161"/>
        <v>0.11719140483331157</v>
      </c>
      <c r="AM152" s="75">
        <f t="shared" si="122"/>
        <v>0.233808216494059</v>
      </c>
      <c r="AN152" s="75">
        <f t="shared" si="162"/>
        <v>163.963001986679</v>
      </c>
      <c r="AO152" s="75">
        <f t="shared" si="163"/>
        <v>0.09293210843504252</v>
      </c>
      <c r="AP152" s="75">
        <f t="shared" si="123"/>
        <v>0.04794399962397397</v>
      </c>
      <c r="AQ152" s="75">
        <f t="shared" si="124"/>
        <v>105.41588856652635</v>
      </c>
      <c r="AR152" s="75">
        <f t="shared" si="116"/>
        <v>25.10626563779788</v>
      </c>
      <c r="AS152" s="75">
        <f t="shared" si="125"/>
        <v>523.2568462899944</v>
      </c>
      <c r="AT152" s="76">
        <f t="shared" si="126"/>
        <v>125.61941687201352</v>
      </c>
      <c r="AU152" s="75">
        <f t="shared" si="128"/>
        <v>125.61941687201086</v>
      </c>
      <c r="AV152" s="75">
        <f t="shared" si="164"/>
        <v>-0.007608393355084786</v>
      </c>
      <c r="AW152" s="75">
        <f t="shared" si="118"/>
        <v>1.0404466731044598E-11</v>
      </c>
      <c r="AX152" s="55">
        <f t="shared" si="119"/>
        <v>0.7301131213245561</v>
      </c>
      <c r="AY152" s="75">
        <f t="shared" si="120"/>
        <v>2001.9479238965687</v>
      </c>
      <c r="AZ152" s="7">
        <f t="shared" si="165"/>
        <v>1.7635488843420717</v>
      </c>
    </row>
    <row r="153" spans="1:52" ht="12.75">
      <c r="A153" s="50"/>
      <c r="B153" s="55">
        <f t="shared" si="129"/>
        <v>-97.33400000000002</v>
      </c>
      <c r="C153" s="73">
        <f t="shared" si="135"/>
        <v>-97.33400000000002</v>
      </c>
      <c r="D153" s="74">
        <f t="shared" si="136"/>
        <v>0.0031013672806734505</v>
      </c>
      <c r="E153" s="75">
        <f t="shared" si="137"/>
        <v>0</v>
      </c>
      <c r="F153" s="75">
        <v>0</v>
      </c>
      <c r="G153" s="75">
        <f t="shared" si="138"/>
        <v>0</v>
      </c>
      <c r="H153" s="74">
        <f t="shared" si="139"/>
        <v>0</v>
      </c>
      <c r="I153" s="74">
        <f t="shared" si="140"/>
        <v>3.1</v>
      </c>
      <c r="J153" s="75">
        <f t="shared" si="141"/>
        <v>-97.33400000000002</v>
      </c>
      <c r="K153" s="75">
        <f t="shared" si="142"/>
        <v>-0.0011866422237767627</v>
      </c>
      <c r="L153" s="75">
        <f t="shared" si="143"/>
        <v>-0.000612743695855477</v>
      </c>
      <c r="M153" s="74">
        <f t="shared" si="144"/>
        <v>0.0031013672806734505</v>
      </c>
      <c r="N153" s="74">
        <f t="shared" si="145"/>
        <v>3.1031013672806735</v>
      </c>
      <c r="O153" s="74">
        <f t="shared" si="146"/>
        <v>-97.0175602337602</v>
      </c>
      <c r="P153" s="74">
        <f t="shared" si="147"/>
        <v>-0.11877028588673814</v>
      </c>
      <c r="Q153" s="75">
        <f t="shared" si="130"/>
        <v>-0.2369278280776208</v>
      </c>
      <c r="R153" s="75">
        <f t="shared" si="148"/>
        <v>163.98628443200522</v>
      </c>
      <c r="S153" s="75">
        <f t="shared" si="149"/>
        <v>-0.09417417787054602</v>
      </c>
      <c r="T153" s="75">
        <f t="shared" si="131"/>
        <v>-0.04857947233652876</v>
      </c>
      <c r="U153" s="75">
        <f t="shared" si="132"/>
        <v>105.36121461373546</v>
      </c>
      <c r="V153" s="75">
        <f t="shared" si="99"/>
        <v>-25.440833472120378</v>
      </c>
      <c r="W153" s="75">
        <f t="shared" si="133"/>
        <v>523.2831058073962</v>
      </c>
      <c r="X153" s="76">
        <f t="shared" si="134"/>
        <v>125.61428488195065</v>
      </c>
      <c r="Y153" s="73">
        <f t="shared" si="127"/>
        <v>97.33400000000002</v>
      </c>
      <c r="Z153" s="74">
        <f t="shared" si="150"/>
        <v>0.0031013672806734505</v>
      </c>
      <c r="AA153" s="75">
        <f t="shared" si="151"/>
        <v>0</v>
      </c>
      <c r="AB153" s="75">
        <v>0</v>
      </c>
      <c r="AC153" s="75">
        <f t="shared" si="152"/>
        <v>0</v>
      </c>
      <c r="AD153" s="74">
        <f t="shared" si="153"/>
        <v>0</v>
      </c>
      <c r="AE153" s="74">
        <f t="shared" si="154"/>
        <v>3.1</v>
      </c>
      <c r="AF153" s="75">
        <f t="shared" si="155"/>
        <v>97.33400000000002</v>
      </c>
      <c r="AG153" s="75">
        <f t="shared" si="156"/>
        <v>0.0011866422237767627</v>
      </c>
      <c r="AH153" s="75">
        <f t="shared" si="157"/>
        <v>0.000612743695855477</v>
      </c>
      <c r="AI153" s="74">
        <f t="shared" si="158"/>
        <v>0.0031013672806734505</v>
      </c>
      <c r="AJ153" s="74">
        <f t="shared" si="159"/>
        <v>3.1031013672806735</v>
      </c>
      <c r="AK153" s="74">
        <f t="shared" si="160"/>
        <v>97.0175602337602</v>
      </c>
      <c r="AL153" s="74">
        <f t="shared" si="161"/>
        <v>0.11877028588673814</v>
      </c>
      <c r="AM153" s="75">
        <f t="shared" si="122"/>
        <v>0.2369278280776208</v>
      </c>
      <c r="AN153" s="75">
        <f t="shared" si="162"/>
        <v>163.98628443200477</v>
      </c>
      <c r="AO153" s="75">
        <f t="shared" si="163"/>
        <v>0.0941741778705463</v>
      </c>
      <c r="AP153" s="75">
        <f t="shared" si="123"/>
        <v>0.04857947233652821</v>
      </c>
      <c r="AQ153" s="75">
        <f t="shared" si="124"/>
        <v>105.36121461373591</v>
      </c>
      <c r="AR153" s="75">
        <f t="shared" si="116"/>
        <v>25.440833472120453</v>
      </c>
      <c r="AS153" s="75">
        <f t="shared" si="125"/>
        <v>523.2831058074037</v>
      </c>
      <c r="AT153" s="76">
        <f t="shared" si="126"/>
        <v>125.61428488195816</v>
      </c>
      <c r="AU153" s="75">
        <f t="shared" si="128"/>
        <v>125.61428488195439</v>
      </c>
      <c r="AV153" s="75">
        <f t="shared" si="164"/>
        <v>-0.012740383411554035</v>
      </c>
      <c r="AW153" s="75">
        <f t="shared" si="118"/>
        <v>-4.2432856541345777E-11</v>
      </c>
      <c r="AX153" s="55">
        <f t="shared" si="119"/>
        <v>1.238816881902584</v>
      </c>
      <c r="AY153" s="75">
        <f t="shared" si="120"/>
        <v>2002.0270906797596</v>
      </c>
      <c r="AZ153" s="7">
        <f t="shared" si="165"/>
        <v>1.842715667532957</v>
      </c>
    </row>
    <row r="154" spans="1:52" ht="12.75">
      <c r="A154" s="50"/>
      <c r="B154" s="55">
        <f t="shared" si="129"/>
        <v>-98.61300000000001</v>
      </c>
      <c r="C154" s="73">
        <f t="shared" si="135"/>
        <v>-98.61300000000001</v>
      </c>
      <c r="D154" s="74">
        <f t="shared" si="136"/>
        <v>0.0046953022493154695</v>
      </c>
      <c r="E154" s="75">
        <f t="shared" si="137"/>
        <v>0</v>
      </c>
      <c r="F154" s="75">
        <v>0</v>
      </c>
      <c r="G154" s="75">
        <f t="shared" si="138"/>
        <v>0</v>
      </c>
      <c r="H154" s="74">
        <f t="shared" si="139"/>
        <v>0</v>
      </c>
      <c r="I154" s="74">
        <f t="shared" si="140"/>
        <v>3.1</v>
      </c>
      <c r="J154" s="75">
        <f t="shared" si="141"/>
        <v>-98.61300000000001</v>
      </c>
      <c r="K154" s="75">
        <f t="shared" si="142"/>
        <v>-0.0012628657658839866</v>
      </c>
      <c r="L154" s="75">
        <f t="shared" si="143"/>
        <v>-0.0006521031471277161</v>
      </c>
      <c r="M154" s="74">
        <f t="shared" si="144"/>
        <v>0.0046953022493154695</v>
      </c>
      <c r="N154" s="74">
        <f t="shared" si="145"/>
        <v>3.104695302249316</v>
      </c>
      <c r="O154" s="74">
        <f t="shared" si="146"/>
        <v>-98.27623275269349</v>
      </c>
      <c r="P154" s="74">
        <f t="shared" si="147"/>
        <v>-0.1203498930934774</v>
      </c>
      <c r="Q154" s="75">
        <f t="shared" si="130"/>
        <v>-0.2400476830398271</v>
      </c>
      <c r="R154" s="75">
        <f t="shared" si="148"/>
        <v>164.00990530734833</v>
      </c>
      <c r="S154" s="75">
        <f t="shared" si="149"/>
        <v>-0.09541641024052194</v>
      </c>
      <c r="T154" s="75">
        <f t="shared" si="131"/>
        <v>-0.04921486255878321</v>
      </c>
      <c r="U154" s="75">
        <f t="shared" si="132"/>
        <v>105.30578249906927</v>
      </c>
      <c r="V154" s="75">
        <f t="shared" si="99"/>
        <v>-25.775405938755835</v>
      </c>
      <c r="W154" s="75">
        <f t="shared" si="133"/>
        <v>523.3092405810174</v>
      </c>
      <c r="X154" s="76">
        <f t="shared" si="134"/>
        <v>125.6086084162489</v>
      </c>
      <c r="Y154" s="73">
        <f t="shared" si="127"/>
        <v>98.61300000000001</v>
      </c>
      <c r="Z154" s="74">
        <f t="shared" si="150"/>
        <v>0.0046953022493154695</v>
      </c>
      <c r="AA154" s="75">
        <f t="shared" si="151"/>
        <v>0</v>
      </c>
      <c r="AB154" s="75">
        <v>0</v>
      </c>
      <c r="AC154" s="75">
        <f t="shared" si="152"/>
        <v>0</v>
      </c>
      <c r="AD154" s="74">
        <f t="shared" si="153"/>
        <v>0</v>
      </c>
      <c r="AE154" s="74">
        <f t="shared" si="154"/>
        <v>3.1</v>
      </c>
      <c r="AF154" s="75">
        <f t="shared" si="155"/>
        <v>98.61300000000001</v>
      </c>
      <c r="AG154" s="75">
        <f t="shared" si="156"/>
        <v>0.0012628657658839866</v>
      </c>
      <c r="AH154" s="75">
        <f t="shared" si="157"/>
        <v>0.0006521031471277161</v>
      </c>
      <c r="AI154" s="74">
        <f t="shared" si="158"/>
        <v>0.0046953022493154695</v>
      </c>
      <c r="AJ154" s="74">
        <f t="shared" si="159"/>
        <v>3.104695302249316</v>
      </c>
      <c r="AK154" s="74">
        <f t="shared" si="160"/>
        <v>98.27623275269349</v>
      </c>
      <c r="AL154" s="74">
        <f t="shared" si="161"/>
        <v>0.1203498930934774</v>
      </c>
      <c r="AM154" s="75">
        <f t="shared" si="122"/>
        <v>0.2400476830398271</v>
      </c>
      <c r="AN154" s="75">
        <f t="shared" si="162"/>
        <v>164.009905307348</v>
      </c>
      <c r="AO154" s="75">
        <f t="shared" si="163"/>
        <v>0.09541641024052211</v>
      </c>
      <c r="AP154" s="75">
        <f t="shared" si="123"/>
        <v>0.04921486255878288</v>
      </c>
      <c r="AQ154" s="75">
        <f t="shared" si="124"/>
        <v>105.30578249906961</v>
      </c>
      <c r="AR154" s="75">
        <f t="shared" si="116"/>
        <v>25.775405938755878</v>
      </c>
      <c r="AS154" s="75">
        <f t="shared" si="125"/>
        <v>523.3092405810219</v>
      </c>
      <c r="AT154" s="76">
        <f t="shared" si="126"/>
        <v>125.60860841625322</v>
      </c>
      <c r="AU154" s="75">
        <f t="shared" si="128"/>
        <v>125.60860841625106</v>
      </c>
      <c r="AV154" s="75">
        <f t="shared" si="164"/>
        <v>-0.01841684911488528</v>
      </c>
      <c r="AW154" s="75">
        <f t="shared" si="118"/>
        <v>3.288121643186752E-11</v>
      </c>
      <c r="AX154" s="55">
        <f t="shared" si="119"/>
        <v>1.8142303832507634</v>
      </c>
      <c r="AY154" s="75">
        <f t="shared" si="120"/>
        <v>2002.1059712515632</v>
      </c>
      <c r="AZ154" s="7">
        <f t="shared" si="165"/>
        <v>1.9215962393366226</v>
      </c>
    </row>
    <row r="155" spans="1:52" ht="12.75">
      <c r="A155" s="50"/>
      <c r="B155" s="55">
        <f t="shared" si="129"/>
        <v>-99.89200000000001</v>
      </c>
      <c r="C155" s="73">
        <f t="shared" si="135"/>
        <v>-99.89200000000001</v>
      </c>
      <c r="D155" s="74">
        <f t="shared" si="136"/>
        <v>0.006389684964096087</v>
      </c>
      <c r="E155" s="75">
        <f t="shared" si="137"/>
        <v>0</v>
      </c>
      <c r="F155" s="75">
        <v>0</v>
      </c>
      <c r="G155" s="75">
        <f t="shared" si="138"/>
        <v>0</v>
      </c>
      <c r="H155" s="74">
        <f t="shared" si="139"/>
        <v>0</v>
      </c>
      <c r="I155" s="74">
        <f t="shared" si="140"/>
        <v>3.1</v>
      </c>
      <c r="J155" s="75">
        <f t="shared" si="141"/>
        <v>-99.89200000000001</v>
      </c>
      <c r="K155" s="75">
        <f t="shared" si="142"/>
        <v>-0.0013414611018259526</v>
      </c>
      <c r="L155" s="75">
        <f t="shared" si="143"/>
        <v>-0.0006926873336448639</v>
      </c>
      <c r="M155" s="74">
        <f t="shared" si="144"/>
        <v>0.006389684964096087</v>
      </c>
      <c r="N155" s="74">
        <f t="shared" si="145"/>
        <v>3.106389684964096</v>
      </c>
      <c r="O155" s="74">
        <f t="shared" si="146"/>
        <v>-99.53427258030287</v>
      </c>
      <c r="P155" s="74">
        <f t="shared" si="147"/>
        <v>-0.12193023560378496</v>
      </c>
      <c r="Q155" s="75">
        <f t="shared" si="130"/>
        <v>-0.24316778387392507</v>
      </c>
      <c r="R155" s="75">
        <f t="shared" si="148"/>
        <v>164.03386577812745</v>
      </c>
      <c r="S155" s="75">
        <f t="shared" si="149"/>
        <v>-0.09665880627542306</v>
      </c>
      <c r="T155" s="75">
        <f t="shared" si="131"/>
        <v>-0.04985017132307895</v>
      </c>
      <c r="U155" s="75">
        <f t="shared" si="132"/>
        <v>105.24959092358569</v>
      </c>
      <c r="V155" s="75">
        <f t="shared" si="99"/>
        <v>-26.109982702561123</v>
      </c>
      <c r="W155" s="75">
        <f t="shared" si="133"/>
        <v>523.3352326119118</v>
      </c>
      <c r="X155" s="76">
        <f t="shared" si="134"/>
        <v>125.60236934243858</v>
      </c>
      <c r="Y155" s="73">
        <f t="shared" si="127"/>
        <v>99.89200000000001</v>
      </c>
      <c r="Z155" s="74">
        <f t="shared" si="150"/>
        <v>0.006389684964096087</v>
      </c>
      <c r="AA155" s="75">
        <f t="shared" si="151"/>
        <v>0</v>
      </c>
      <c r="AB155" s="75">
        <v>0</v>
      </c>
      <c r="AC155" s="75">
        <f t="shared" si="152"/>
        <v>0</v>
      </c>
      <c r="AD155" s="74">
        <f t="shared" si="153"/>
        <v>0</v>
      </c>
      <c r="AE155" s="74">
        <f t="shared" si="154"/>
        <v>3.1</v>
      </c>
      <c r="AF155" s="75">
        <f t="shared" si="155"/>
        <v>99.89200000000001</v>
      </c>
      <c r="AG155" s="75">
        <f t="shared" si="156"/>
        <v>0.0013414611018259526</v>
      </c>
      <c r="AH155" s="75">
        <f t="shared" si="157"/>
        <v>0.0006926873336448639</v>
      </c>
      <c r="AI155" s="74">
        <f t="shared" si="158"/>
        <v>0.006389684964096087</v>
      </c>
      <c r="AJ155" s="74">
        <f t="shared" si="159"/>
        <v>3.106389684964096</v>
      </c>
      <c r="AK155" s="74">
        <f t="shared" si="160"/>
        <v>99.53427258030287</v>
      </c>
      <c r="AL155" s="74">
        <f t="shared" si="161"/>
        <v>0.12193023560378496</v>
      </c>
      <c r="AM155" s="75">
        <f t="shared" si="122"/>
        <v>0.24316778387392507</v>
      </c>
      <c r="AN155" s="75">
        <f t="shared" si="162"/>
        <v>164.03386577812705</v>
      </c>
      <c r="AO155" s="75">
        <f t="shared" si="163"/>
        <v>0.09665880627542325</v>
      </c>
      <c r="AP155" s="75">
        <f t="shared" si="123"/>
        <v>0.04985017132307856</v>
      </c>
      <c r="AQ155" s="75">
        <f t="shared" si="124"/>
        <v>105.24959092358608</v>
      </c>
      <c r="AR155" s="75">
        <f t="shared" si="116"/>
        <v>26.109982702561176</v>
      </c>
      <c r="AS155" s="75">
        <f t="shared" si="125"/>
        <v>523.335232611917</v>
      </c>
      <c r="AT155" s="76">
        <f t="shared" si="126"/>
        <v>125.60236934244392</v>
      </c>
      <c r="AU155" s="75">
        <f t="shared" si="128"/>
        <v>125.60236934244124</v>
      </c>
      <c r="AV155" s="75">
        <f t="shared" si="164"/>
        <v>-0.024655922924708307</v>
      </c>
      <c r="AW155" s="75">
        <f t="shared" si="118"/>
        <v>6.690512503782481E-12</v>
      </c>
      <c r="AX155" s="55">
        <f t="shared" si="119"/>
        <v>2.46024223466417</v>
      </c>
      <c r="AY155" s="75">
        <f t="shared" si="120"/>
        <v>2002.1845150797997</v>
      </c>
      <c r="AZ155" s="7">
        <f t="shared" si="165"/>
        <v>2.0001400675730565</v>
      </c>
    </row>
    <row r="156" spans="1:52" ht="12.75">
      <c r="A156" s="50"/>
      <c r="B156" s="55">
        <f>B157+$B$22</f>
        <v>-101.171</v>
      </c>
      <c r="C156" s="73">
        <f t="shared" si="135"/>
        <v>-101.171</v>
      </c>
      <c r="D156" s="74">
        <f t="shared" si="136"/>
        <v>0.00818762726766753</v>
      </c>
      <c r="E156" s="75">
        <f t="shared" si="137"/>
        <v>0</v>
      </c>
      <c r="F156" s="75">
        <v>0</v>
      </c>
      <c r="G156" s="75">
        <f t="shared" si="138"/>
        <v>0</v>
      </c>
      <c r="H156" s="74">
        <f t="shared" si="139"/>
        <v>0</v>
      </c>
      <c r="I156" s="74">
        <f t="shared" si="140"/>
        <v>3.1</v>
      </c>
      <c r="J156" s="75">
        <f t="shared" si="141"/>
        <v>-101.171</v>
      </c>
      <c r="K156" s="75">
        <f t="shared" si="142"/>
        <v>-0.0014224588351976417</v>
      </c>
      <c r="L156" s="75">
        <f t="shared" si="143"/>
        <v>-0.0007345120605539539</v>
      </c>
      <c r="M156" s="74">
        <f t="shared" si="144"/>
        <v>0.00818762726766753</v>
      </c>
      <c r="N156" s="74">
        <f t="shared" si="145"/>
        <v>3.1081876272676676</v>
      </c>
      <c r="O156" s="74">
        <f t="shared" si="146"/>
        <v>-100.79167153332494</v>
      </c>
      <c r="P156" s="74">
        <f t="shared" si="147"/>
        <v>-0.12351132255115513</v>
      </c>
      <c r="Q156" s="75">
        <f t="shared" si="130"/>
        <v>-0.2462881330417563</v>
      </c>
      <c r="R156" s="75">
        <f t="shared" si="148"/>
        <v>164.05816702244744</v>
      </c>
      <c r="S156" s="75">
        <f t="shared" si="149"/>
        <v>-0.0979013666516857</v>
      </c>
      <c r="T156" s="75">
        <f t="shared" si="131"/>
        <v>-0.05048539973838492</v>
      </c>
      <c r="U156" s="75">
        <f t="shared" si="132"/>
        <v>105.19263857676663</v>
      </c>
      <c r="V156" s="75">
        <f t="shared" si="99"/>
        <v>-26.44456341340677</v>
      </c>
      <c r="W156" s="75">
        <f t="shared" si="133"/>
        <v>523.3610637125108</v>
      </c>
      <c r="X156" s="76">
        <f t="shared" si="134"/>
        <v>125.59554934053858</v>
      </c>
      <c r="Y156" s="73">
        <f t="shared" si="127"/>
        <v>101.171</v>
      </c>
      <c r="Z156" s="74">
        <f t="shared" si="150"/>
        <v>0.00818762726766753</v>
      </c>
      <c r="AA156" s="75">
        <f t="shared" si="151"/>
        <v>0</v>
      </c>
      <c r="AB156" s="75">
        <v>0</v>
      </c>
      <c r="AC156" s="75">
        <f t="shared" si="152"/>
        <v>0</v>
      </c>
      <c r="AD156" s="74">
        <f t="shared" si="153"/>
        <v>0</v>
      </c>
      <c r="AE156" s="74">
        <f t="shared" si="154"/>
        <v>3.1</v>
      </c>
      <c r="AF156" s="75">
        <f t="shared" si="155"/>
        <v>101.171</v>
      </c>
      <c r="AG156" s="75">
        <f t="shared" si="156"/>
        <v>0.0014224588351976417</v>
      </c>
      <c r="AH156" s="75">
        <f t="shared" si="157"/>
        <v>0.0007345120605539539</v>
      </c>
      <c r="AI156" s="74">
        <f t="shared" si="158"/>
        <v>0.00818762726766753</v>
      </c>
      <c r="AJ156" s="74">
        <f t="shared" si="159"/>
        <v>3.1081876272676676</v>
      </c>
      <c r="AK156" s="74">
        <f t="shared" si="160"/>
        <v>100.79167153332494</v>
      </c>
      <c r="AL156" s="74">
        <f t="shared" si="161"/>
        <v>0.12351132255115513</v>
      </c>
      <c r="AM156" s="75">
        <f t="shared" si="122"/>
        <v>0.2462881330417563</v>
      </c>
      <c r="AN156" s="75">
        <f t="shared" si="162"/>
        <v>164.05816702244704</v>
      </c>
      <c r="AO156" s="75">
        <f t="shared" si="163"/>
        <v>0.09790136665168586</v>
      </c>
      <c r="AP156" s="75">
        <f t="shared" si="123"/>
        <v>0.05048539973838459</v>
      </c>
      <c r="AQ156" s="75">
        <f t="shared" si="124"/>
        <v>105.19263857676702</v>
      </c>
      <c r="AR156" s="75">
        <f t="shared" si="116"/>
        <v>26.444563413406815</v>
      </c>
      <c r="AS156" s="75">
        <f t="shared" si="125"/>
        <v>523.3610637125153</v>
      </c>
      <c r="AT156" s="76">
        <f t="shared" si="126"/>
        <v>125.59554934054302</v>
      </c>
      <c r="AU156" s="75">
        <f t="shared" si="128"/>
        <v>125.5955493405408</v>
      </c>
      <c r="AV156" s="75">
        <f t="shared" si="164"/>
        <v>-0.03147592482514483</v>
      </c>
      <c r="AW156" s="75">
        <f t="shared" si="118"/>
        <v>2.7257757685874365E-11</v>
      </c>
      <c r="AX156" s="55">
        <f t="shared" si="119"/>
        <v>3.1808521792954556</v>
      </c>
      <c r="AY156" s="75">
        <f t="shared" si="120"/>
        <v>2002.262671124861</v>
      </c>
      <c r="AZ156" s="7">
        <f t="shared" si="165"/>
        <v>2.0782961126344617</v>
      </c>
    </row>
    <row r="157" spans="1:52" ht="13.5" thickBot="1">
      <c r="A157" s="50"/>
      <c r="B157" s="55">
        <f>-$B$19/2</f>
        <v>-102.45</v>
      </c>
      <c r="C157" s="82">
        <f t="shared" si="135"/>
        <v>-102.45</v>
      </c>
      <c r="D157" s="83">
        <f t="shared" si="136"/>
        <v>0.010092281849215512</v>
      </c>
      <c r="E157" s="77">
        <f t="shared" si="137"/>
        <v>0</v>
      </c>
      <c r="F157" s="77">
        <v>0</v>
      </c>
      <c r="G157" s="77">
        <f t="shared" si="138"/>
        <v>0</v>
      </c>
      <c r="H157" s="83">
        <f t="shared" si="139"/>
        <v>0</v>
      </c>
      <c r="I157" s="83">
        <f t="shared" si="140"/>
        <v>3.1</v>
      </c>
      <c r="J157" s="77">
        <f t="shared" si="141"/>
        <v>-102.45</v>
      </c>
      <c r="K157" s="77">
        <f t="shared" si="142"/>
        <v>-0.0015058895650767838</v>
      </c>
      <c r="L157" s="77">
        <f t="shared" si="143"/>
        <v>-0.0007775931309220436</v>
      </c>
      <c r="M157" s="83">
        <f t="shared" si="144"/>
        <v>0.010092281849215512</v>
      </c>
      <c r="N157" s="83">
        <f t="shared" si="145"/>
        <v>3.110092281849216</v>
      </c>
      <c r="O157" s="83">
        <f t="shared" si="146"/>
        <v>-102.0484214281263</v>
      </c>
      <c r="P157" s="83">
        <f t="shared" si="147"/>
        <v>-0.12509316305201051</v>
      </c>
      <c r="Q157" s="77">
        <f t="shared" si="130"/>
        <v>-0.24940873297309898</v>
      </c>
      <c r="R157" s="77">
        <f t="shared" si="148"/>
        <v>164.08281023098056</v>
      </c>
      <c r="S157" s="77">
        <f t="shared" si="149"/>
        <v>-0.09914409199112623</v>
      </c>
      <c r="T157" s="77">
        <f t="shared" si="131"/>
        <v>-0.05112054899084653</v>
      </c>
      <c r="U157" s="77">
        <f t="shared" si="132"/>
        <v>105.13492413674373</v>
      </c>
      <c r="V157" s="77">
        <f t="shared" si="99"/>
        <v>-26.77914770602106</v>
      </c>
      <c r="W157" s="77">
        <f t="shared" si="133"/>
        <v>523.3867155090355</v>
      </c>
      <c r="X157" s="84">
        <f t="shared" si="134"/>
        <v>125.58812990557362</v>
      </c>
      <c r="Y157" s="82">
        <f t="shared" si="127"/>
        <v>102.45</v>
      </c>
      <c r="Z157" s="83">
        <f t="shared" si="150"/>
        <v>0.010092281849215512</v>
      </c>
      <c r="AA157" s="77">
        <f t="shared" si="151"/>
        <v>0</v>
      </c>
      <c r="AB157" s="77">
        <v>0</v>
      </c>
      <c r="AC157" s="77">
        <f t="shared" si="152"/>
        <v>0</v>
      </c>
      <c r="AD157" s="83">
        <f t="shared" si="153"/>
        <v>0</v>
      </c>
      <c r="AE157" s="83">
        <f t="shared" si="154"/>
        <v>3.1</v>
      </c>
      <c r="AF157" s="77">
        <f t="shared" si="155"/>
        <v>102.45</v>
      </c>
      <c r="AG157" s="77">
        <f t="shared" si="156"/>
        <v>0.0015058895650767838</v>
      </c>
      <c r="AH157" s="77">
        <f t="shared" si="157"/>
        <v>0.0007775931309220436</v>
      </c>
      <c r="AI157" s="83">
        <f t="shared" si="158"/>
        <v>0.010092281849215512</v>
      </c>
      <c r="AJ157" s="83">
        <f t="shared" si="159"/>
        <v>3.110092281849216</v>
      </c>
      <c r="AK157" s="83">
        <f t="shared" si="160"/>
        <v>102.0484214281263</v>
      </c>
      <c r="AL157" s="83">
        <f t="shared" si="161"/>
        <v>0.12509316305201051</v>
      </c>
      <c r="AM157" s="77">
        <f t="shared" si="122"/>
        <v>0.24940873297309898</v>
      </c>
      <c r="AN157" s="77">
        <f t="shared" si="162"/>
        <v>164.08281023098016</v>
      </c>
      <c r="AO157" s="77">
        <f t="shared" si="163"/>
        <v>0.09914409199112645</v>
      </c>
      <c r="AP157" s="77">
        <f t="shared" si="123"/>
        <v>0.05112054899084609</v>
      </c>
      <c r="AQ157" s="77">
        <f t="shared" si="124"/>
        <v>105.13492413674413</v>
      </c>
      <c r="AR157" s="77">
        <f t="shared" si="116"/>
        <v>26.77914770602112</v>
      </c>
      <c r="AS157" s="77">
        <f t="shared" si="125"/>
        <v>523.3867155090412</v>
      </c>
      <c r="AT157" s="84">
        <f t="shared" si="126"/>
        <v>125.58812990557931</v>
      </c>
      <c r="AU157" s="77">
        <f t="shared" si="128"/>
        <v>125.58812990557647</v>
      </c>
      <c r="AV157" s="77">
        <f t="shared" si="164"/>
        <v>-0.038895359789478334</v>
      </c>
      <c r="AW157" s="77">
        <f t="shared" si="118"/>
        <v>-6.1463490066444036E-12</v>
      </c>
      <c r="AX157" s="55">
        <f t="shared" si="119"/>
        <v>3.980172037298438</v>
      </c>
      <c r="AY157" s="77">
        <f t="shared" si="120"/>
        <v>2002.3403878475453</v>
      </c>
      <c r="AZ157" s="8">
        <f t="shared" si="165"/>
        <v>2.156012835318734</v>
      </c>
    </row>
    <row r="158" spans="1:51" ht="13.5" thickBot="1">
      <c r="A158" s="50"/>
      <c r="B158" s="55"/>
      <c r="C158" s="55"/>
      <c r="D158" s="55"/>
      <c r="E158" s="55"/>
      <c r="F158" s="55"/>
      <c r="G158" s="60"/>
      <c r="H158" s="60"/>
      <c r="I158" s="55"/>
      <c r="J158" s="55"/>
      <c r="K158" s="55"/>
      <c r="L158" s="60"/>
      <c r="M158" s="60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85">
        <f>MIN(AU55:AU157)</f>
        <v>125.54054911254532</v>
      </c>
      <c r="AV158" s="55"/>
      <c r="AW158" s="55"/>
      <c r="AX158" s="85">
        <f>MAX(AX55:AX157)</f>
        <v>3.980172037298438</v>
      </c>
      <c r="AY158" s="55"/>
    </row>
    <row r="159" spans="1:51" ht="13.5" thickBot="1">
      <c r="A159" s="50"/>
      <c r="B159" s="55"/>
      <c r="C159" s="55"/>
      <c r="D159" s="55"/>
      <c r="E159" s="55"/>
      <c r="F159" s="55"/>
      <c r="G159" s="60"/>
      <c r="H159" s="60"/>
      <c r="I159" s="55"/>
      <c r="J159" s="55"/>
      <c r="K159" s="55"/>
      <c r="L159" s="60"/>
      <c r="M159" s="60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</row>
    <row r="160" spans="1:53" ht="13.5" thickBot="1">
      <c r="A160" s="50"/>
      <c r="B160" s="51" t="s">
        <v>59</v>
      </c>
      <c r="C160" s="61" t="s">
        <v>14</v>
      </c>
      <c r="D160" s="62" t="s">
        <v>30</v>
      </c>
      <c r="E160" s="63" t="s">
        <v>5</v>
      </c>
      <c r="F160" s="63" t="s">
        <v>6</v>
      </c>
      <c r="G160" s="63" t="s">
        <v>9</v>
      </c>
      <c r="H160" s="62" t="s">
        <v>11</v>
      </c>
      <c r="I160" s="62" t="s">
        <v>12</v>
      </c>
      <c r="J160" s="61" t="s">
        <v>15</v>
      </c>
      <c r="K160" s="63" t="s">
        <v>8</v>
      </c>
      <c r="L160" s="63" t="s">
        <v>7</v>
      </c>
      <c r="M160" s="62" t="s">
        <v>11</v>
      </c>
      <c r="N160" s="62" t="s">
        <v>16</v>
      </c>
      <c r="O160" s="61" t="s">
        <v>18</v>
      </c>
      <c r="P160" s="63" t="s">
        <v>19</v>
      </c>
      <c r="Q160" s="63" t="s">
        <v>21</v>
      </c>
      <c r="R160" s="61" t="s">
        <v>22</v>
      </c>
      <c r="S160" s="63" t="s">
        <v>20</v>
      </c>
      <c r="T160" s="63" t="s">
        <v>23</v>
      </c>
      <c r="U160" s="61" t="s">
        <v>24</v>
      </c>
      <c r="V160" s="61" t="s">
        <v>25</v>
      </c>
      <c r="W160" s="61" t="s">
        <v>26</v>
      </c>
      <c r="X160" s="61" t="s">
        <v>27</v>
      </c>
      <c r="Y160" s="64" t="s">
        <v>14</v>
      </c>
      <c r="Z160" s="65" t="s">
        <v>30</v>
      </c>
      <c r="AA160" s="66" t="s">
        <v>5</v>
      </c>
      <c r="AB160" s="66" t="s">
        <v>6</v>
      </c>
      <c r="AC160" s="66" t="s">
        <v>9</v>
      </c>
      <c r="AD160" s="65" t="s">
        <v>11</v>
      </c>
      <c r="AE160" s="65" t="s">
        <v>12</v>
      </c>
      <c r="AF160" s="64" t="s">
        <v>15</v>
      </c>
      <c r="AG160" s="66" t="s">
        <v>8</v>
      </c>
      <c r="AH160" s="66" t="s">
        <v>7</v>
      </c>
      <c r="AI160" s="65" t="s">
        <v>11</v>
      </c>
      <c r="AJ160" s="65" t="s">
        <v>16</v>
      </c>
      <c r="AK160" s="64" t="s">
        <v>18</v>
      </c>
      <c r="AL160" s="66" t="s">
        <v>19</v>
      </c>
      <c r="AM160" s="66" t="s">
        <v>21</v>
      </c>
      <c r="AN160" s="64" t="s">
        <v>22</v>
      </c>
      <c r="AO160" s="66" t="s">
        <v>20</v>
      </c>
      <c r="AP160" s="66" t="s">
        <v>23</v>
      </c>
      <c r="AQ160" s="64" t="s">
        <v>24</v>
      </c>
      <c r="AR160" s="64" t="s">
        <v>25</v>
      </c>
      <c r="AS160" s="64" t="s">
        <v>26</v>
      </c>
      <c r="AT160" s="64" t="s">
        <v>27</v>
      </c>
      <c r="AU160" s="67" t="s">
        <v>80</v>
      </c>
      <c r="AV160" s="67" t="s">
        <v>81</v>
      </c>
      <c r="AW160" s="67" t="s">
        <v>111</v>
      </c>
      <c r="AX160" s="67" t="s">
        <v>85</v>
      </c>
      <c r="AY160" s="67" t="s">
        <v>92</v>
      </c>
      <c r="AZ160" s="67" t="s">
        <v>192</v>
      </c>
      <c r="BA160" s="67" t="s">
        <v>193</v>
      </c>
    </row>
    <row r="161" spans="1:53" ht="12.75">
      <c r="A161" s="50">
        <v>0</v>
      </c>
      <c r="B161" s="55">
        <f>$B$20/2</f>
        <v>101.6</v>
      </c>
      <c r="C161" s="55">
        <f aca="true" t="shared" si="166" ref="C161:C224">B161-$D$31</f>
        <v>101.6</v>
      </c>
      <c r="D161" s="60">
        <f aca="true" t="shared" si="167" ref="D161:D224">($B$2*POWER(1-POWER(C161/$B$6,2),2)-$B$2)/COS(ATAN($B$2*4/$B$6*(POWER(C161/$B$6,3)-C161/$B$6)))-(SQRT($B$4*$B$4-C161*C161)-$B$4)/COS(ATAN(C161/$B$4))</f>
        <v>0.008814431891395413</v>
      </c>
      <c r="E161" s="55">
        <f aca="true" t="shared" si="168" ref="E161:E211">(ATAN($B$2*4/$B$6*(POWER(C161/$B$6,3)-C161/$B$6))+ATAN(C161/$B$4))*$B$7</f>
        <v>0</v>
      </c>
      <c r="F161" s="55">
        <f aca="true" t="shared" si="169" ref="F161:F192">RADIANS($D$35)*(50-A161)/50</f>
        <v>2.90888208249388E-07</v>
      </c>
      <c r="G161" s="55">
        <f aca="true" t="shared" si="170" ref="G161:G192">E161-ASIN($B$23*SIN(E161+F161)/$B$24)</f>
        <v>-1.9183229778693086E-07</v>
      </c>
      <c r="H161" s="60">
        <f aca="true" t="shared" si="171" ref="H161:H211">(($B$2*POWER(1-POWER(C161/$B$6,2),2)-$B$2)/COS(ATAN($B$2*4/$B$6*(POWER(C161/$B$6,3)-C161/$B$6)))-(SQRT($B$4*$B$4-C161*C161)-$B$4)/COS(ATAN(C161/$B$4)))*$B$7</f>
        <v>0</v>
      </c>
      <c r="I161" s="60">
        <f aca="true" t="shared" si="172" ref="I161:I224">$B$11/2+H161</f>
        <v>3.1</v>
      </c>
      <c r="J161" s="55">
        <f aca="true" t="shared" si="173" ref="J161:J211">C161+2*I161*TAN(G161)</f>
        <v>101.59999881063975</v>
      </c>
      <c r="K161" s="55">
        <f aca="true" t="shared" si="174" ref="K161:K224">(ATAN($B$2*4/$B$6*(POWER(J161/$B$6,3)-J161/$B$6))+ATAN(J161/$B$4))*$B$8</f>
        <v>0.0014501702600918306</v>
      </c>
      <c r="L161" s="55">
        <f aca="true" t="shared" si="175" ref="L161:L211">-K161-ASIN($B$24*SIN(-K161-G161)/$B$25)</f>
        <v>0.000748530499726801</v>
      </c>
      <c r="M161" s="60">
        <f aca="true" t="shared" si="176" ref="M161:M211">(($B$2*POWER(1-POWER(J161/$B$6,2),2)-$B$2)/COS(ATAN($B$2*4/$B$6*(POWER(J161/$B$6,3)-J161/$B$6)))-(SQRT($B$4*$B$4-J161*J161)-$B$4)/COS(ATAN(J161/$B$4)))*$B$8</f>
        <v>0.008814430136798945</v>
      </c>
      <c r="N161" s="60">
        <f aca="true" t="shared" si="177" ref="N161:N224">$B$11/2+M161</f>
        <v>3.108814430136799</v>
      </c>
      <c r="O161" s="60">
        <f aca="true" t="shared" si="178" ref="O161:O211">J161-($B$18+$D$32+N161)*TAN(L161)+$D$31</f>
        <v>101.21343024552505</v>
      </c>
      <c r="P161" s="60">
        <f aca="true" t="shared" si="179" ref="P161:P211">L161+ASIN(O161/$B$12*SIN(L161+RADIANS(90)))+RADIANS($D$29)</f>
        <v>0.12404170795339964</v>
      </c>
      <c r="Q161" s="55">
        <f aca="true" t="shared" si="180" ref="Q161:Q211">2*P161-L161</f>
        <v>0.24733488540707246</v>
      </c>
      <c r="R161" s="55">
        <f aca="true" t="shared" si="181" ref="R161:R211">$B$12*SIN(P161-L161)/SIN(RADIANS(180)-Q161)-$D$32</f>
        <v>164.06688220137266</v>
      </c>
      <c r="S161" s="55">
        <f aca="true" t="shared" si="182" ref="S161:S211">Q161-ASIN(R161/$B$13*SIN(RADIANS(180)-Q161))+RADIANS($D$30)</f>
        <v>0.09831776495189021</v>
      </c>
      <c r="T161" s="55">
        <f aca="true" t="shared" si="183" ref="T161:T211">Q161-2*S161</f>
        <v>0.05069935550329205</v>
      </c>
      <c r="U161" s="55">
        <f aca="true" t="shared" si="184" ref="U161:U211">$B$13*COS(S161)-R161</f>
        <v>105.1728885845369</v>
      </c>
      <c r="V161" s="55">
        <f aca="true" t="shared" si="185" ref="V161:V224">$B$13*SIN(S161)-$B$13*SIN(RADIANS($D$30))</f>
        <v>26.55667669536815</v>
      </c>
      <c r="W161" s="55">
        <f aca="true" t="shared" si="186" ref="W161:W211">V161/TAN(T161)</f>
        <v>523.3581088569271</v>
      </c>
      <c r="X161" s="55">
        <f aca="true" t="shared" si="187" ref="X161:X211">W161+U161+R161-$B$17</f>
        <v>125.58155967165044</v>
      </c>
      <c r="Y161" s="55">
        <f>-(B161-$D$31)</f>
        <v>-101.6</v>
      </c>
      <c r="Z161" s="60">
        <f aca="true" t="shared" si="188" ref="Z161:Z224">($B$2*POWER(1-POWER(Y161/$B$6,2),2)-$B$2)/COS(ATAN($B$2*4/$B$6*(POWER(Y161/$B$6,3)-Y161/$B$6)))-(SQRT($B$4*$B$4-Y161*Y161)-$B$4)/COS(ATAN(Y161/$B$4))</f>
        <v>0.008814431891395413</v>
      </c>
      <c r="AA161" s="55">
        <f aca="true" t="shared" si="189" ref="AA161:AA211">(ATAN($B$2*4/$B$6*(POWER(Y161/$B$6,3)-Y161/$B$6))+ATAN(Y161/$B$4))*$B$7</f>
        <v>0</v>
      </c>
      <c r="AB161" s="55">
        <f>F161</f>
        <v>2.90888208249388E-07</v>
      </c>
      <c r="AC161" s="55">
        <f aca="true" t="shared" si="190" ref="AC161:AC211">AA161-ASIN($B$23*SIN(AA161+AB161)/$B$24)</f>
        <v>-1.9183229778693086E-07</v>
      </c>
      <c r="AD161" s="60">
        <f aca="true" t="shared" si="191" ref="AD161:AD211">(($B$2*POWER(1-POWER(Y161/$B$6,2),2)-$B$2)/COS(ATAN($B$2*4/$B$6*(POWER(Y161/$B$6,3)-Y161/$B$6)))-(SQRT($B$4*$B$4-Y161*Y161)-$B$4)/COS(ATAN(Y161/$B$4)))*$B$7</f>
        <v>0</v>
      </c>
      <c r="AE161" s="60">
        <f aca="true" t="shared" si="192" ref="AE161:AE224">$B$11/2+AD161</f>
        <v>3.1</v>
      </c>
      <c r="AF161" s="55">
        <f aca="true" t="shared" si="193" ref="AF161:AF211">Y161+2*AE161*TAN(AC161)</f>
        <v>-101.60000118936024</v>
      </c>
      <c r="AG161" s="55">
        <f aca="true" t="shared" si="194" ref="AG161:AG224">(ATAN($B$2*4/$B$6*(POWER(AF161/$B$6,3)-AF161/$B$6))+ATAN(AF161/$B$4))*$B$8</f>
        <v>-0.001450170414507651</v>
      </c>
      <c r="AH161" s="55">
        <f aca="true" t="shared" si="195" ref="AH161:AH211">-AG161-ASIN($B$24*SIN(-AG161-AC161)/$B$25)</f>
        <v>-0.0007491123566737618</v>
      </c>
      <c r="AI161" s="60">
        <f aca="true" t="shared" si="196" ref="AI161:AI211">(($B$2*POWER(1-POWER(AF161/$B$6,2),2)-$B$2)/COS(ATAN($B$2*4/$B$6*(POWER(AF161/$B$6,3)-AF161/$B$6)))-(SQRT($B$4*$B$4-AF161*AF161)-$B$4)/COS(ATAN(AF161/$B$4)))*$B$8</f>
        <v>0.008814433645986552</v>
      </c>
      <c r="AJ161" s="60">
        <f aca="true" t="shared" si="197" ref="AJ161:AJ224">$B$11/2+AI161</f>
        <v>3.1088144336459864</v>
      </c>
      <c r="AK161" s="60">
        <f aca="true" t="shared" si="198" ref="AK161:AK211">AF161-($B$18+$D$32+AJ161)*TAN(AH161)+$D$31</f>
        <v>-101.21313213189251</v>
      </c>
      <c r="AL161" s="60">
        <f aca="true" t="shared" si="199" ref="AL161:AL211">AH161+ASIN(AK161/$B$12*SIN(AH161+RADIANS(90)))+RADIANS($D$29)</f>
        <v>-0.12404192475777974</v>
      </c>
      <c r="AM161" s="55">
        <f aca="true" t="shared" si="200" ref="AM161:AM211">2*AL161-AH161</f>
        <v>-0.2473347371588857</v>
      </c>
      <c r="AN161" s="55">
        <f aca="true" t="shared" si="201" ref="AN161:AN211">$B$12*SIN(AL161-AH161)/SIN(RADIANS(180)-AM161)-$D$32</f>
        <v>164.06590706213603</v>
      </c>
      <c r="AO161" s="55">
        <f aca="true" t="shared" si="202" ref="AO161:AO211">AM161-ASIN(AN161/$B$13*SIN(RADIANS(180)-AM161))+RADIANS($D$30)</f>
        <v>-0.09831859715089211</v>
      </c>
      <c r="AP161" s="55">
        <f aca="true" t="shared" si="203" ref="AP161:AP211">AM161-2*AO161</f>
        <v>-0.050697542857101485</v>
      </c>
      <c r="AQ161" s="55">
        <f aca="true" t="shared" si="204" ref="AQ161:AQ211">$B$13*COS(AO161)-AN161</f>
        <v>105.17384162324049</v>
      </c>
      <c r="AR161" s="55">
        <f aca="true" t="shared" si="205" ref="AR161:AR224">$B$13*SIN(AO161)-$B$13*SIN(RADIANS($D$30))</f>
        <v>-26.55690075642747</v>
      </c>
      <c r="AS161" s="55">
        <f aca="true" t="shared" si="206" ref="AS161:AS211">AR161/TAN(AP161)</f>
        <v>523.3812689480596</v>
      </c>
      <c r="AT161" s="55">
        <f aca="true" t="shared" si="207" ref="AT161:AT211">AS161+AQ161+AN161-$B$17</f>
        <v>125.60469766224992</v>
      </c>
      <c r="AU161" s="55">
        <f aca="true" t="shared" si="208" ref="AU161:AU211">(X161*TAN(T161)-AT161*TAN(AP161))/(TAN(T161)-TAN(AP161))</f>
        <v>125.59312845977941</v>
      </c>
      <c r="AV161" s="55">
        <f aca="true" t="shared" si="209" ref="AV161:AV192">IF(ABS(AU161-$AU$262+$D$34)&lt;0.0000000001,0,AU161-$AU$262+$D$34)</f>
        <v>-6.191243073772057E-10</v>
      </c>
      <c r="AW161" s="55">
        <f aca="true" t="shared" si="210" ref="AW161:AW224">((AU161-X161)*TAN(T161))*1000</f>
        <v>0.5870331631418849</v>
      </c>
      <c r="AX161" s="55">
        <f>(AV161*(TAN(AP161)+TAN(-T161)))*1000</f>
        <v>6.283112599462021E-08</v>
      </c>
      <c r="AY161" s="55">
        <f>DEGREES(F161)*60</f>
        <v>0.0009999999985687506</v>
      </c>
      <c r="AZ161">
        <f>IF($AV$262=AV161,AV161,0)</f>
        <v>0</v>
      </c>
      <c r="BA161">
        <f>IF($AV$262=AV161,AW161,0)</f>
        <v>0</v>
      </c>
    </row>
    <row r="162" spans="1:53" ht="12.75">
      <c r="A162" s="50">
        <v>1</v>
      </c>
      <c r="B162" s="55">
        <f aca="true" t="shared" si="211" ref="B162:B193">$B$161</f>
        <v>101.6</v>
      </c>
      <c r="C162" s="55">
        <f t="shared" si="166"/>
        <v>101.6</v>
      </c>
      <c r="D162" s="60">
        <f t="shared" si="167"/>
        <v>0.008814431891395413</v>
      </c>
      <c r="E162" s="55">
        <f t="shared" si="168"/>
        <v>0</v>
      </c>
      <c r="F162" s="55">
        <f t="shared" si="169"/>
        <v>2.8507044408440024E-07</v>
      </c>
      <c r="G162" s="55">
        <f t="shared" si="170"/>
        <v>-1.8799565183119223E-07</v>
      </c>
      <c r="H162" s="60">
        <f t="shared" si="171"/>
        <v>0</v>
      </c>
      <c r="I162" s="60">
        <f t="shared" si="172"/>
        <v>3.1</v>
      </c>
      <c r="J162" s="55">
        <f t="shared" si="173"/>
        <v>101.59999883442696</v>
      </c>
      <c r="K162" s="55">
        <f t="shared" si="174"/>
        <v>0.0014501702616359878</v>
      </c>
      <c r="L162" s="55">
        <f t="shared" si="175"/>
        <v>0.0007485363182962684</v>
      </c>
      <c r="M162" s="60">
        <f t="shared" si="176"/>
        <v>0.00881443017211847</v>
      </c>
      <c r="N162" s="60">
        <f t="shared" si="177"/>
        <v>3.1088144301721186</v>
      </c>
      <c r="O162" s="60">
        <f t="shared" si="178"/>
        <v>101.21342726438873</v>
      </c>
      <c r="P162" s="60">
        <f t="shared" si="179"/>
        <v>0.12404171012144358</v>
      </c>
      <c r="Q162" s="55">
        <f t="shared" si="180"/>
        <v>0.24733488392459088</v>
      </c>
      <c r="R162" s="55">
        <f t="shared" si="181"/>
        <v>164.06687244998636</v>
      </c>
      <c r="S162" s="55">
        <f t="shared" si="182"/>
        <v>0.09831777327388075</v>
      </c>
      <c r="T162" s="55">
        <f t="shared" si="183"/>
        <v>0.050699337376829384</v>
      </c>
      <c r="U162" s="55">
        <f t="shared" si="184"/>
        <v>105.17289811491878</v>
      </c>
      <c r="V162" s="55">
        <f t="shared" si="185"/>
        <v>26.556678935978972</v>
      </c>
      <c r="W162" s="55">
        <f t="shared" si="186"/>
        <v>523.3583404496561</v>
      </c>
      <c r="X162" s="55">
        <f t="shared" si="187"/>
        <v>125.581791043375</v>
      </c>
      <c r="Y162" s="55">
        <f aca="true" t="shared" si="212" ref="Y162:Y211">-(B162-$D$31)</f>
        <v>-101.6</v>
      </c>
      <c r="Z162" s="60">
        <f t="shared" si="188"/>
        <v>0.008814431891395413</v>
      </c>
      <c r="AA162" s="55">
        <f t="shared" si="189"/>
        <v>0</v>
      </c>
      <c r="AB162" s="55">
        <f aca="true" t="shared" si="213" ref="AB162:AB225">F162</f>
        <v>2.8507044408440024E-07</v>
      </c>
      <c r="AC162" s="55">
        <f t="shared" si="190"/>
        <v>-1.8799565183119223E-07</v>
      </c>
      <c r="AD162" s="60">
        <f t="shared" si="191"/>
        <v>0</v>
      </c>
      <c r="AE162" s="60">
        <f t="shared" si="192"/>
        <v>3.1</v>
      </c>
      <c r="AF162" s="55">
        <f t="shared" si="193"/>
        <v>-101.60000116557303</v>
      </c>
      <c r="AG162" s="55">
        <f t="shared" si="194"/>
        <v>-0.0014501704129634939</v>
      </c>
      <c r="AH162" s="55">
        <f t="shared" si="195"/>
        <v>-0.000749106538104291</v>
      </c>
      <c r="AI162" s="60">
        <f t="shared" si="196"/>
        <v>0.008814433610666805</v>
      </c>
      <c r="AJ162" s="60">
        <f t="shared" si="197"/>
        <v>3.108814433610667</v>
      </c>
      <c r="AK162" s="60">
        <f t="shared" si="198"/>
        <v>-101.21313511302884</v>
      </c>
      <c r="AL162" s="60">
        <f t="shared" si="199"/>
        <v>-0.12404192258973609</v>
      </c>
      <c r="AM162" s="55">
        <f t="shared" si="200"/>
        <v>-0.2473347386413679</v>
      </c>
      <c r="AN162" s="55">
        <f t="shared" si="201"/>
        <v>164.0659168135344</v>
      </c>
      <c r="AO162" s="55">
        <f t="shared" si="202"/>
        <v>-0.09831858882890265</v>
      </c>
      <c r="AP162" s="55">
        <f t="shared" si="203"/>
        <v>-0.050697560983562595</v>
      </c>
      <c r="AQ162" s="55">
        <f t="shared" si="204"/>
        <v>105.17383209284839</v>
      </c>
      <c r="AR162" s="55">
        <f t="shared" si="205"/>
        <v>-26.55689851581712</v>
      </c>
      <c r="AS162" s="55">
        <f t="shared" si="206"/>
        <v>523.3810373389665</v>
      </c>
      <c r="AT162" s="55">
        <f t="shared" si="207"/>
        <v>125.60446627416309</v>
      </c>
      <c r="AU162" s="55">
        <f t="shared" si="208"/>
        <v>125.59312845980226</v>
      </c>
      <c r="AV162" s="55">
        <f t="shared" si="209"/>
        <v>-5.962732529951609E-10</v>
      </c>
      <c r="AW162" s="55">
        <f t="shared" si="210"/>
        <v>0.5752924999023871</v>
      </c>
      <c r="AX162" s="55">
        <f aca="true" t="shared" si="214" ref="AX162:AX225">(AV162*(TAN(AP162)+TAN(-T162)))*1000</f>
        <v>6.051211273689128E-08</v>
      </c>
      <c r="AY162" s="55">
        <f aca="true" t="shared" si="215" ref="AY162:AY225">DEGREES(F162)*60</f>
        <v>0.0009799999985973756</v>
      </c>
      <c r="AZ162">
        <f aca="true" t="shared" si="216" ref="AZ162:AZ225">IF($AV$262=AV162,AV162,0)</f>
        <v>0</v>
      </c>
      <c r="BA162">
        <f aca="true" t="shared" si="217" ref="BA162:BA225">IF($AV$262=AV162,AW162,0)</f>
        <v>0</v>
      </c>
    </row>
    <row r="163" spans="1:53" ht="12.75">
      <c r="A163" s="50">
        <v>2</v>
      </c>
      <c r="B163" s="55">
        <f t="shared" si="211"/>
        <v>101.6</v>
      </c>
      <c r="C163" s="55">
        <f t="shared" si="166"/>
        <v>101.6</v>
      </c>
      <c r="D163" s="60">
        <f t="shared" si="167"/>
        <v>0.008814431891395413</v>
      </c>
      <c r="E163" s="55">
        <f t="shared" si="168"/>
        <v>0</v>
      </c>
      <c r="F163" s="55">
        <f t="shared" si="169"/>
        <v>2.792526799194125E-07</v>
      </c>
      <c r="G163" s="55">
        <f t="shared" si="170"/>
        <v>-1.8415900587545368E-07</v>
      </c>
      <c r="H163" s="60">
        <f t="shared" si="171"/>
        <v>0</v>
      </c>
      <c r="I163" s="60">
        <f t="shared" si="172"/>
        <v>3.1</v>
      </c>
      <c r="J163" s="55">
        <f t="shared" si="173"/>
        <v>101.59999885821416</v>
      </c>
      <c r="K163" s="55">
        <f t="shared" si="174"/>
        <v>0.0014501702631801415</v>
      </c>
      <c r="L163" s="55">
        <f t="shared" si="175"/>
        <v>0.0007485421368657336</v>
      </c>
      <c r="M163" s="60">
        <f t="shared" si="176"/>
        <v>0.008814430206981916</v>
      </c>
      <c r="N163" s="60">
        <f t="shared" si="177"/>
        <v>3.108814430206982</v>
      </c>
      <c r="O163" s="60">
        <f t="shared" si="178"/>
        <v>101.21342428325241</v>
      </c>
      <c r="P163" s="60">
        <f t="shared" si="179"/>
        <v>0.1240417122894875</v>
      </c>
      <c r="Q163" s="55">
        <f t="shared" si="180"/>
        <v>0.24733488244210927</v>
      </c>
      <c r="R163" s="55">
        <f t="shared" si="181"/>
        <v>164.0668626985999</v>
      </c>
      <c r="S163" s="55">
        <f t="shared" si="182"/>
        <v>0.09831778159587129</v>
      </c>
      <c r="T163" s="55">
        <f t="shared" si="183"/>
        <v>0.05069931925036669</v>
      </c>
      <c r="U163" s="55">
        <f t="shared" si="184"/>
        <v>105.17290764530082</v>
      </c>
      <c r="V163" s="55">
        <f t="shared" si="185"/>
        <v>26.556681176589795</v>
      </c>
      <c r="W163" s="55">
        <f t="shared" si="186"/>
        <v>523.3585720425511</v>
      </c>
      <c r="X163" s="55">
        <f t="shared" si="187"/>
        <v>125.58202241526556</v>
      </c>
      <c r="Y163" s="55">
        <f t="shared" si="212"/>
        <v>-101.6</v>
      </c>
      <c r="Z163" s="60">
        <f t="shared" si="188"/>
        <v>0.008814431891395413</v>
      </c>
      <c r="AA163" s="55">
        <f t="shared" si="189"/>
        <v>0</v>
      </c>
      <c r="AB163" s="55">
        <f t="shared" si="213"/>
        <v>2.792526799194125E-07</v>
      </c>
      <c r="AC163" s="55">
        <f t="shared" si="190"/>
        <v>-1.8415900587545368E-07</v>
      </c>
      <c r="AD163" s="60">
        <f t="shared" si="191"/>
        <v>0</v>
      </c>
      <c r="AE163" s="60">
        <f t="shared" si="192"/>
        <v>3.1</v>
      </c>
      <c r="AF163" s="55">
        <f t="shared" si="193"/>
        <v>-101.60000114178582</v>
      </c>
      <c r="AG163" s="55">
        <f t="shared" si="194"/>
        <v>-0.0014501704114193333</v>
      </c>
      <c r="AH163" s="55">
        <f t="shared" si="195"/>
        <v>-0.0007491007195348184</v>
      </c>
      <c r="AI163" s="60">
        <f t="shared" si="196"/>
        <v>0.00881443357580336</v>
      </c>
      <c r="AJ163" s="60">
        <f t="shared" si="197"/>
        <v>3.1088144335758034</v>
      </c>
      <c r="AK163" s="60">
        <f t="shared" si="198"/>
        <v>-101.21313809416516</v>
      </c>
      <c r="AL163" s="60">
        <f t="shared" si="199"/>
        <v>-0.12404192042169238</v>
      </c>
      <c r="AM163" s="55">
        <f t="shared" si="200"/>
        <v>-0.24733474012384993</v>
      </c>
      <c r="AN163" s="55">
        <f t="shared" si="201"/>
        <v>164.06592656493308</v>
      </c>
      <c r="AO163" s="55">
        <f t="shared" si="202"/>
        <v>-0.09831858050691286</v>
      </c>
      <c r="AP163" s="55">
        <f t="shared" si="203"/>
        <v>-0.050697579110024205</v>
      </c>
      <c r="AQ163" s="55">
        <f t="shared" si="204"/>
        <v>105.17382256245588</v>
      </c>
      <c r="AR163" s="55">
        <f t="shared" si="205"/>
        <v>-26.556896275206675</v>
      </c>
      <c r="AS163" s="55">
        <f t="shared" si="206"/>
        <v>523.3808057300317</v>
      </c>
      <c r="AT163" s="55">
        <f t="shared" si="207"/>
        <v>125.60423488623451</v>
      </c>
      <c r="AU163" s="55">
        <f t="shared" si="208"/>
        <v>125.59312845982146</v>
      </c>
      <c r="AV163" s="55">
        <f t="shared" si="209"/>
        <v>-5.77074388274923E-10</v>
      </c>
      <c r="AW163" s="55">
        <f t="shared" si="210"/>
        <v>0.5635518364646338</v>
      </c>
      <c r="AX163" s="55">
        <f t="shared" si="214"/>
        <v>5.856373779212031E-08</v>
      </c>
      <c r="AY163" s="55">
        <f t="shared" si="215"/>
        <v>0.0009599999986260006</v>
      </c>
      <c r="AZ163">
        <f t="shared" si="216"/>
        <v>0</v>
      </c>
      <c r="BA163">
        <f t="shared" si="217"/>
        <v>0</v>
      </c>
    </row>
    <row r="164" spans="1:53" ht="12.75">
      <c r="A164" s="50">
        <v>3</v>
      </c>
      <c r="B164" s="55">
        <f t="shared" si="211"/>
        <v>101.6</v>
      </c>
      <c r="C164" s="55">
        <f t="shared" si="166"/>
        <v>101.6</v>
      </c>
      <c r="D164" s="60">
        <f t="shared" si="167"/>
        <v>0.008814431891395413</v>
      </c>
      <c r="E164" s="55">
        <f t="shared" si="168"/>
        <v>0</v>
      </c>
      <c r="F164" s="55">
        <f t="shared" si="169"/>
        <v>2.734349157544247E-07</v>
      </c>
      <c r="G164" s="55">
        <f t="shared" si="170"/>
        <v>-1.8032235991971512E-07</v>
      </c>
      <c r="H164" s="60">
        <f t="shared" si="171"/>
        <v>0</v>
      </c>
      <c r="I164" s="60">
        <f t="shared" si="172"/>
        <v>3.1</v>
      </c>
      <c r="J164" s="55">
        <f t="shared" si="173"/>
        <v>101.59999888200136</v>
      </c>
      <c r="K164" s="55">
        <f t="shared" si="174"/>
        <v>0.0014501702647242952</v>
      </c>
      <c r="L164" s="55">
        <f t="shared" si="175"/>
        <v>0.0007485479554351984</v>
      </c>
      <c r="M164" s="60">
        <f t="shared" si="176"/>
        <v>0.008814430242301885</v>
      </c>
      <c r="N164" s="60">
        <f t="shared" si="177"/>
        <v>3.108814430242302</v>
      </c>
      <c r="O164" s="60">
        <f t="shared" si="178"/>
        <v>101.21342130211607</v>
      </c>
      <c r="P164" s="60">
        <f t="shared" si="179"/>
        <v>0.1240417144575314</v>
      </c>
      <c r="Q164" s="55">
        <f t="shared" si="180"/>
        <v>0.2473348809596276</v>
      </c>
      <c r="R164" s="55">
        <f t="shared" si="181"/>
        <v>164.06685294721325</v>
      </c>
      <c r="S164" s="55">
        <f t="shared" si="182"/>
        <v>0.09831778991786186</v>
      </c>
      <c r="T164" s="55">
        <f t="shared" si="183"/>
        <v>0.05069930112390389</v>
      </c>
      <c r="U164" s="55">
        <f t="shared" si="184"/>
        <v>105.17291717568304</v>
      </c>
      <c r="V164" s="55">
        <f t="shared" si="185"/>
        <v>26.556683417200627</v>
      </c>
      <c r="W164" s="55">
        <f t="shared" si="186"/>
        <v>523.3588036356128</v>
      </c>
      <c r="X164" s="55">
        <f t="shared" si="187"/>
        <v>125.58225378732277</v>
      </c>
      <c r="Y164" s="55">
        <f t="shared" si="212"/>
        <v>-101.6</v>
      </c>
      <c r="Z164" s="60">
        <f t="shared" si="188"/>
        <v>0.008814431891395413</v>
      </c>
      <c r="AA164" s="55">
        <f t="shared" si="189"/>
        <v>0</v>
      </c>
      <c r="AB164" s="55">
        <f t="shared" si="213"/>
        <v>2.734349157544247E-07</v>
      </c>
      <c r="AC164" s="55">
        <f t="shared" si="190"/>
        <v>-1.8032235991971512E-07</v>
      </c>
      <c r="AD164" s="60">
        <f t="shared" si="191"/>
        <v>0</v>
      </c>
      <c r="AE164" s="60">
        <f t="shared" si="192"/>
        <v>3.1</v>
      </c>
      <c r="AF164" s="55">
        <f t="shared" si="193"/>
        <v>-101.60000111799863</v>
      </c>
      <c r="AG164" s="55">
        <f t="shared" si="194"/>
        <v>-0.001450170409875183</v>
      </c>
      <c r="AH164" s="55">
        <f t="shared" si="195"/>
        <v>-0.000749094900965351</v>
      </c>
      <c r="AI164" s="60">
        <f t="shared" si="196"/>
        <v>0.008814433540485167</v>
      </c>
      <c r="AJ164" s="60">
        <f t="shared" si="197"/>
        <v>3.108814433540485</v>
      </c>
      <c r="AK164" s="60">
        <f t="shared" si="198"/>
        <v>-101.2131410753015</v>
      </c>
      <c r="AL164" s="60">
        <f t="shared" si="199"/>
        <v>-0.1240419182536487</v>
      </c>
      <c r="AM164" s="55">
        <f t="shared" si="200"/>
        <v>-0.24733474160633204</v>
      </c>
      <c r="AN164" s="55">
        <f t="shared" si="201"/>
        <v>164.0659363163311</v>
      </c>
      <c r="AO164" s="55">
        <f t="shared" si="202"/>
        <v>-0.09831857218492343</v>
      </c>
      <c r="AP164" s="55">
        <f t="shared" si="203"/>
        <v>-0.050697597236485176</v>
      </c>
      <c r="AQ164" s="55">
        <f t="shared" si="204"/>
        <v>105.17381303206412</v>
      </c>
      <c r="AR164" s="55">
        <f t="shared" si="205"/>
        <v>-26.55689403459633</v>
      </c>
      <c r="AS164" s="55">
        <f t="shared" si="206"/>
        <v>523.3805741212713</v>
      </c>
      <c r="AT164" s="55">
        <f t="shared" si="207"/>
        <v>125.60400349848021</v>
      </c>
      <c r="AU164" s="55">
        <f t="shared" si="208"/>
        <v>125.59312845984539</v>
      </c>
      <c r="AV164" s="55">
        <f t="shared" si="209"/>
        <v>-5.531433089345228E-10</v>
      </c>
      <c r="AW164" s="55">
        <f t="shared" si="210"/>
        <v>0.5518111732194686</v>
      </c>
      <c r="AX164" s="55">
        <f t="shared" si="214"/>
        <v>5.613511943017088E-08</v>
      </c>
      <c r="AY164" s="55">
        <f t="shared" si="215"/>
        <v>0.0009399999986546254</v>
      </c>
      <c r="AZ164">
        <f t="shared" si="216"/>
        <v>0</v>
      </c>
      <c r="BA164">
        <f t="shared" si="217"/>
        <v>0</v>
      </c>
    </row>
    <row r="165" spans="1:53" ht="12.75">
      <c r="A165" s="50">
        <v>4</v>
      </c>
      <c r="B165" s="55">
        <f t="shared" si="211"/>
        <v>101.6</v>
      </c>
      <c r="C165" s="55">
        <f t="shared" si="166"/>
        <v>101.6</v>
      </c>
      <c r="D165" s="60">
        <f t="shared" si="167"/>
        <v>0.008814431891395413</v>
      </c>
      <c r="E165" s="55">
        <f t="shared" si="168"/>
        <v>0</v>
      </c>
      <c r="F165" s="55">
        <f t="shared" si="169"/>
        <v>2.6761715158943694E-07</v>
      </c>
      <c r="G165" s="55">
        <f t="shared" si="170"/>
        <v>-1.764857139639766E-07</v>
      </c>
      <c r="H165" s="60">
        <f t="shared" si="171"/>
        <v>0</v>
      </c>
      <c r="I165" s="60">
        <f t="shared" si="172"/>
        <v>3.1</v>
      </c>
      <c r="J165" s="55">
        <f t="shared" si="173"/>
        <v>101.59999890578857</v>
      </c>
      <c r="K165" s="55">
        <f t="shared" si="174"/>
        <v>0.0014501702662684558</v>
      </c>
      <c r="L165" s="55">
        <f t="shared" si="175"/>
        <v>0.000748553774004668</v>
      </c>
      <c r="M165" s="60">
        <f t="shared" si="176"/>
        <v>0.008814430277167107</v>
      </c>
      <c r="N165" s="60">
        <f t="shared" si="177"/>
        <v>3.1088144302771674</v>
      </c>
      <c r="O165" s="60">
        <f t="shared" si="178"/>
        <v>101.21341832097976</v>
      </c>
      <c r="P165" s="60">
        <f t="shared" si="179"/>
        <v>0.12404171662557532</v>
      </c>
      <c r="Q165" s="55">
        <f t="shared" si="180"/>
        <v>0.24733487947714597</v>
      </c>
      <c r="R165" s="55">
        <f t="shared" si="181"/>
        <v>164.0668431958258</v>
      </c>
      <c r="S165" s="55">
        <f t="shared" si="182"/>
        <v>0.09831779823985276</v>
      </c>
      <c r="T165" s="55">
        <f t="shared" si="183"/>
        <v>0.05069928299744045</v>
      </c>
      <c r="U165" s="55">
        <f t="shared" si="184"/>
        <v>105.172926706066</v>
      </c>
      <c r="V165" s="55">
        <f t="shared" si="185"/>
        <v>26.55668565781154</v>
      </c>
      <c r="W165" s="55">
        <f t="shared" si="186"/>
        <v>523.3590352288484</v>
      </c>
      <c r="X165" s="55">
        <f t="shared" si="187"/>
        <v>125.58248515955393</v>
      </c>
      <c r="Y165" s="55">
        <f t="shared" si="212"/>
        <v>-101.6</v>
      </c>
      <c r="Z165" s="60">
        <f t="shared" si="188"/>
        <v>0.008814431891395413</v>
      </c>
      <c r="AA165" s="55">
        <f t="shared" si="189"/>
        <v>0</v>
      </c>
      <c r="AB165" s="55">
        <f t="shared" si="213"/>
        <v>2.6761715158943694E-07</v>
      </c>
      <c r="AC165" s="55">
        <f t="shared" si="190"/>
        <v>-1.764857139639766E-07</v>
      </c>
      <c r="AD165" s="60">
        <f t="shared" si="191"/>
        <v>0</v>
      </c>
      <c r="AE165" s="60">
        <f t="shared" si="192"/>
        <v>3.1</v>
      </c>
      <c r="AF165" s="55">
        <f t="shared" si="193"/>
        <v>-101.60000109421142</v>
      </c>
      <c r="AG165" s="55">
        <f t="shared" si="194"/>
        <v>-0.0014501704083310224</v>
      </c>
      <c r="AH165" s="55">
        <f t="shared" si="195"/>
        <v>-0.0007490890823958784</v>
      </c>
      <c r="AI165" s="60">
        <f t="shared" si="196"/>
        <v>0.008814433505620167</v>
      </c>
      <c r="AJ165" s="60">
        <f t="shared" si="197"/>
        <v>3.1088144335056205</v>
      </c>
      <c r="AK165" s="60">
        <f t="shared" si="198"/>
        <v>-101.21314405643783</v>
      </c>
      <c r="AL165" s="60">
        <f t="shared" si="199"/>
        <v>-0.12404191608560504</v>
      </c>
      <c r="AM165" s="55">
        <f t="shared" si="200"/>
        <v>-0.2473347430888142</v>
      </c>
      <c r="AN165" s="55">
        <f t="shared" si="201"/>
        <v>164.065946067729</v>
      </c>
      <c r="AO165" s="55">
        <f t="shared" si="202"/>
        <v>-0.098318563862934</v>
      </c>
      <c r="AP165" s="55">
        <f t="shared" si="203"/>
        <v>-0.0506976153629462</v>
      </c>
      <c r="AQ165" s="55">
        <f t="shared" si="204"/>
        <v>105.17380350167235</v>
      </c>
      <c r="AR165" s="55">
        <f t="shared" si="205"/>
        <v>-26.55689179398598</v>
      </c>
      <c r="AS165" s="55">
        <f t="shared" si="206"/>
        <v>523.3803425126756</v>
      </c>
      <c r="AT165" s="55">
        <f t="shared" si="207"/>
        <v>125.60377211089065</v>
      </c>
      <c r="AU165" s="55">
        <f t="shared" si="208"/>
        <v>125.59312845987297</v>
      </c>
      <c r="AV165" s="55">
        <f t="shared" si="209"/>
        <v>-5.255600399323157E-10</v>
      </c>
      <c r="AW165" s="55">
        <f t="shared" si="210"/>
        <v>0.540070509742889</v>
      </c>
      <c r="AX165" s="55">
        <f t="shared" si="214"/>
        <v>5.3335862755264006E-08</v>
      </c>
      <c r="AY165" s="55">
        <f t="shared" si="215"/>
        <v>0.0009199999986832504</v>
      </c>
      <c r="AZ165">
        <f t="shared" si="216"/>
        <v>0</v>
      </c>
      <c r="BA165">
        <f t="shared" si="217"/>
        <v>0</v>
      </c>
    </row>
    <row r="166" spans="1:53" ht="12.75">
      <c r="A166" s="50">
        <v>5</v>
      </c>
      <c r="B166" s="55">
        <f t="shared" si="211"/>
        <v>101.6</v>
      </c>
      <c r="C166" s="55">
        <f t="shared" si="166"/>
        <v>101.6</v>
      </c>
      <c r="D166" s="60">
        <f t="shared" si="167"/>
        <v>0.008814431891395413</v>
      </c>
      <c r="E166" s="55">
        <f t="shared" si="168"/>
        <v>0</v>
      </c>
      <c r="F166" s="55">
        <f t="shared" si="169"/>
        <v>2.617993874244492E-07</v>
      </c>
      <c r="G166" s="55">
        <f t="shared" si="170"/>
        <v>-1.72649068008238E-07</v>
      </c>
      <c r="H166" s="60">
        <f t="shared" si="171"/>
        <v>0</v>
      </c>
      <c r="I166" s="60">
        <f t="shared" si="172"/>
        <v>3.1</v>
      </c>
      <c r="J166" s="55">
        <f t="shared" si="173"/>
        <v>101.59999892957578</v>
      </c>
      <c r="K166" s="55">
        <f t="shared" si="174"/>
        <v>0.001450170267812613</v>
      </c>
      <c r="L166" s="55">
        <f t="shared" si="175"/>
        <v>0.0007485595925741354</v>
      </c>
      <c r="M166" s="60">
        <f t="shared" si="176"/>
        <v>0.008814430312485078</v>
      </c>
      <c r="N166" s="60">
        <f t="shared" si="177"/>
        <v>3.108814430312485</v>
      </c>
      <c r="O166" s="60">
        <f t="shared" si="178"/>
        <v>101.21341533984344</v>
      </c>
      <c r="P166" s="60">
        <f t="shared" si="179"/>
        <v>0.12404171879361926</v>
      </c>
      <c r="Q166" s="55">
        <f t="shared" si="180"/>
        <v>0.2473348779946644</v>
      </c>
      <c r="R166" s="55">
        <f t="shared" si="181"/>
        <v>164.06683344443906</v>
      </c>
      <c r="S166" s="55">
        <f t="shared" si="182"/>
        <v>0.09831780656184319</v>
      </c>
      <c r="T166" s="55">
        <f t="shared" si="183"/>
        <v>0.050699264870978006</v>
      </c>
      <c r="U166" s="55">
        <f t="shared" si="184"/>
        <v>105.17293623644827</v>
      </c>
      <c r="V166" s="55">
        <f t="shared" si="185"/>
        <v>26.55668789842233</v>
      </c>
      <c r="W166" s="55">
        <f t="shared" si="186"/>
        <v>523.3592668222367</v>
      </c>
      <c r="X166" s="55">
        <f t="shared" si="187"/>
        <v>125.58271653193765</v>
      </c>
      <c r="Y166" s="55">
        <f t="shared" si="212"/>
        <v>-101.6</v>
      </c>
      <c r="Z166" s="60">
        <f t="shared" si="188"/>
        <v>0.008814431891395413</v>
      </c>
      <c r="AA166" s="55">
        <f t="shared" si="189"/>
        <v>0</v>
      </c>
      <c r="AB166" s="55">
        <f t="shared" si="213"/>
        <v>2.617993874244492E-07</v>
      </c>
      <c r="AC166" s="55">
        <f t="shared" si="190"/>
        <v>-1.72649068008238E-07</v>
      </c>
      <c r="AD166" s="60">
        <f t="shared" si="191"/>
        <v>0</v>
      </c>
      <c r="AE166" s="60">
        <f t="shared" si="192"/>
        <v>3.1</v>
      </c>
      <c r="AF166" s="55">
        <f t="shared" si="193"/>
        <v>-101.60000107042421</v>
      </c>
      <c r="AG166" s="55">
        <f t="shared" si="194"/>
        <v>-0.0014501704067868652</v>
      </c>
      <c r="AH166" s="55">
        <f t="shared" si="195"/>
        <v>-0.0007490832638264071</v>
      </c>
      <c r="AI166" s="60">
        <f t="shared" si="196"/>
        <v>0.008814433470298644</v>
      </c>
      <c r="AJ166" s="60">
        <f t="shared" si="197"/>
        <v>3.1088144334702985</v>
      </c>
      <c r="AK166" s="60">
        <f t="shared" si="198"/>
        <v>-101.21314703757415</v>
      </c>
      <c r="AL166" s="60">
        <f t="shared" si="199"/>
        <v>-0.12404191391756134</v>
      </c>
      <c r="AM166" s="55">
        <f t="shared" si="200"/>
        <v>-0.24733474457129626</v>
      </c>
      <c r="AN166" s="55">
        <f t="shared" si="201"/>
        <v>164.06595581912677</v>
      </c>
      <c r="AO166" s="55">
        <f t="shared" si="202"/>
        <v>-0.09831855554094446</v>
      </c>
      <c r="AP166" s="55">
        <f t="shared" si="203"/>
        <v>-0.05069763348940734</v>
      </c>
      <c r="AQ166" s="55">
        <f t="shared" si="204"/>
        <v>105.17379397128076</v>
      </c>
      <c r="AR166" s="55">
        <f t="shared" si="205"/>
        <v>-26.5568895533756</v>
      </c>
      <c r="AS166" s="55">
        <f t="shared" si="206"/>
        <v>523.3801109042438</v>
      </c>
      <c r="AT166" s="55">
        <f t="shared" si="207"/>
        <v>125.60354072346502</v>
      </c>
      <c r="AU166" s="55">
        <f t="shared" si="208"/>
        <v>125.59312845989301</v>
      </c>
      <c r="AV166" s="55">
        <f t="shared" si="209"/>
        <v>-5.055227347838809E-10</v>
      </c>
      <c r="AW166" s="55">
        <f t="shared" si="210"/>
        <v>0.528329846551228</v>
      </c>
      <c r="AX166" s="55">
        <f t="shared" si="214"/>
        <v>5.130239963748006E-08</v>
      </c>
      <c r="AY166" s="55">
        <f t="shared" si="215"/>
        <v>0.0008999999987118754</v>
      </c>
      <c r="AZ166">
        <f t="shared" si="216"/>
        <v>0</v>
      </c>
      <c r="BA166">
        <f t="shared" si="217"/>
        <v>0</v>
      </c>
    </row>
    <row r="167" spans="1:53" ht="12.75">
      <c r="A167" s="50">
        <v>6</v>
      </c>
      <c r="B167" s="55">
        <f t="shared" si="211"/>
        <v>101.6</v>
      </c>
      <c r="C167" s="55">
        <f t="shared" si="166"/>
        <v>101.6</v>
      </c>
      <c r="D167" s="60">
        <f t="shared" si="167"/>
        <v>0.008814431891395413</v>
      </c>
      <c r="E167" s="55">
        <f t="shared" si="168"/>
        <v>0</v>
      </c>
      <c r="F167" s="55">
        <f t="shared" si="169"/>
        <v>2.5598162325946144E-07</v>
      </c>
      <c r="G167" s="55">
        <f t="shared" si="170"/>
        <v>-1.6881242205249943E-07</v>
      </c>
      <c r="H167" s="60">
        <f t="shared" si="171"/>
        <v>0</v>
      </c>
      <c r="I167" s="60">
        <f t="shared" si="172"/>
        <v>3.1</v>
      </c>
      <c r="J167" s="55">
        <f t="shared" si="173"/>
        <v>101.59999895336298</v>
      </c>
      <c r="K167" s="55">
        <f t="shared" si="174"/>
        <v>0.0014501702693567736</v>
      </c>
      <c r="L167" s="55">
        <f t="shared" si="175"/>
        <v>0.000748565411143604</v>
      </c>
      <c r="M167" s="60">
        <f t="shared" si="176"/>
        <v>0.008814430347350077</v>
      </c>
      <c r="N167" s="60">
        <f t="shared" si="177"/>
        <v>3.1088144303473504</v>
      </c>
      <c r="O167" s="60">
        <f t="shared" si="178"/>
        <v>101.21341235870712</v>
      </c>
      <c r="P167" s="60">
        <f t="shared" si="179"/>
        <v>0.12404172096166317</v>
      </c>
      <c r="Q167" s="55">
        <f t="shared" si="180"/>
        <v>0.24733487651218275</v>
      </c>
      <c r="R167" s="55">
        <f t="shared" si="181"/>
        <v>164.06682369305213</v>
      </c>
      <c r="S167" s="55">
        <f t="shared" si="182"/>
        <v>0.09831781488383365</v>
      </c>
      <c r="T167" s="55">
        <f t="shared" si="183"/>
        <v>0.05069924674451545</v>
      </c>
      <c r="U167" s="55">
        <f t="shared" si="184"/>
        <v>105.17294576683065</v>
      </c>
      <c r="V167" s="55">
        <f t="shared" si="185"/>
        <v>26.556690139033122</v>
      </c>
      <c r="W167" s="55">
        <f t="shared" si="186"/>
        <v>523.3594984157918</v>
      </c>
      <c r="X167" s="55">
        <f t="shared" si="187"/>
        <v>125.58294790448826</v>
      </c>
      <c r="Y167" s="55">
        <f t="shared" si="212"/>
        <v>-101.6</v>
      </c>
      <c r="Z167" s="60">
        <f t="shared" si="188"/>
        <v>0.008814431891395413</v>
      </c>
      <c r="AA167" s="55">
        <f t="shared" si="189"/>
        <v>0</v>
      </c>
      <c r="AB167" s="55">
        <f t="shared" si="213"/>
        <v>2.5598162325946144E-07</v>
      </c>
      <c r="AC167" s="55">
        <f t="shared" si="190"/>
        <v>-1.6881242205249943E-07</v>
      </c>
      <c r="AD167" s="60">
        <f t="shared" si="191"/>
        <v>0</v>
      </c>
      <c r="AE167" s="60">
        <f t="shared" si="192"/>
        <v>3.1</v>
      </c>
      <c r="AF167" s="55">
        <f t="shared" si="193"/>
        <v>-101.600001046637</v>
      </c>
      <c r="AG167" s="55">
        <f t="shared" si="194"/>
        <v>-0.0014501704052427046</v>
      </c>
      <c r="AH167" s="55">
        <f t="shared" si="195"/>
        <v>-0.0007490774452569341</v>
      </c>
      <c r="AI167" s="60">
        <f t="shared" si="196"/>
        <v>0.008814433435435198</v>
      </c>
      <c r="AJ167" s="60">
        <f t="shared" si="197"/>
        <v>3.1088144334354353</v>
      </c>
      <c r="AK167" s="60">
        <f t="shared" si="198"/>
        <v>-101.21315001871046</v>
      </c>
      <c r="AL167" s="60">
        <f t="shared" si="199"/>
        <v>-0.12404191174951765</v>
      </c>
      <c r="AM167" s="55">
        <f t="shared" si="200"/>
        <v>-0.24733474605377836</v>
      </c>
      <c r="AN167" s="55">
        <f t="shared" si="201"/>
        <v>164.06596557052433</v>
      </c>
      <c r="AO167" s="55">
        <f t="shared" si="202"/>
        <v>-0.09831854721895508</v>
      </c>
      <c r="AP167" s="55">
        <f t="shared" si="203"/>
        <v>-0.0506976516158682</v>
      </c>
      <c r="AQ167" s="55">
        <f t="shared" si="204"/>
        <v>105.17378444088934</v>
      </c>
      <c r="AR167" s="55">
        <f t="shared" si="205"/>
        <v>-26.556887312765262</v>
      </c>
      <c r="AS167" s="55">
        <f t="shared" si="206"/>
        <v>523.3798792959813</v>
      </c>
      <c r="AT167" s="55">
        <f t="shared" si="207"/>
        <v>125.60330933620867</v>
      </c>
      <c r="AU167" s="55">
        <f t="shared" si="208"/>
        <v>125.59312845991543</v>
      </c>
      <c r="AV167" s="55">
        <f t="shared" si="209"/>
        <v>-4.830980060432921E-10</v>
      </c>
      <c r="AW167" s="55">
        <f t="shared" si="210"/>
        <v>0.516589183421663</v>
      </c>
      <c r="AX167" s="55">
        <f t="shared" si="214"/>
        <v>4.90266515524711E-08</v>
      </c>
      <c r="AY167" s="55">
        <f t="shared" si="215"/>
        <v>0.0008799999987405005</v>
      </c>
      <c r="AZ167">
        <f t="shared" si="216"/>
        <v>0</v>
      </c>
      <c r="BA167">
        <f t="shared" si="217"/>
        <v>0</v>
      </c>
    </row>
    <row r="168" spans="1:53" ht="12.75">
      <c r="A168" s="50">
        <v>7</v>
      </c>
      <c r="B168" s="55">
        <f t="shared" si="211"/>
        <v>101.6</v>
      </c>
      <c r="C168" s="55">
        <f t="shared" si="166"/>
        <v>101.6</v>
      </c>
      <c r="D168" s="60">
        <f t="shared" si="167"/>
        <v>0.008814431891395413</v>
      </c>
      <c r="E168" s="55">
        <f t="shared" si="168"/>
        <v>0</v>
      </c>
      <c r="F168" s="55">
        <f t="shared" si="169"/>
        <v>2.5016385909447364E-07</v>
      </c>
      <c r="G168" s="55">
        <f t="shared" si="170"/>
        <v>-1.649757760967608E-07</v>
      </c>
      <c r="H168" s="60">
        <f t="shared" si="171"/>
        <v>0</v>
      </c>
      <c r="I168" s="60">
        <f t="shared" si="172"/>
        <v>3.1</v>
      </c>
      <c r="J168" s="55">
        <f t="shared" si="173"/>
        <v>101.59999897715018</v>
      </c>
      <c r="K168" s="55">
        <f t="shared" si="174"/>
        <v>0.0014501702709009308</v>
      </c>
      <c r="L168" s="55">
        <f t="shared" si="175"/>
        <v>0.000748571229713071</v>
      </c>
      <c r="M168" s="60">
        <f t="shared" si="176"/>
        <v>0.008814430382670047</v>
      </c>
      <c r="N168" s="60">
        <f t="shared" si="177"/>
        <v>3.10881443038267</v>
      </c>
      <c r="O168" s="60">
        <f t="shared" si="178"/>
        <v>101.21340937757078</v>
      </c>
      <c r="P168" s="60">
        <f t="shared" si="179"/>
        <v>0.12404172312970708</v>
      </c>
      <c r="Q168" s="55">
        <f t="shared" si="180"/>
        <v>0.2473348750297011</v>
      </c>
      <c r="R168" s="55">
        <f t="shared" si="181"/>
        <v>164.06681394166492</v>
      </c>
      <c r="S168" s="55">
        <f t="shared" si="182"/>
        <v>0.09831782320582427</v>
      </c>
      <c r="T168" s="55">
        <f t="shared" si="183"/>
        <v>0.050699228618052566</v>
      </c>
      <c r="U168" s="55">
        <f t="shared" si="184"/>
        <v>105.17295529721332</v>
      </c>
      <c r="V168" s="55">
        <f t="shared" si="185"/>
        <v>26.556692379643955</v>
      </c>
      <c r="W168" s="55">
        <f t="shared" si="186"/>
        <v>523.3597300095167</v>
      </c>
      <c r="X168" s="55">
        <f t="shared" si="187"/>
        <v>125.58317927720873</v>
      </c>
      <c r="Y168" s="55">
        <f t="shared" si="212"/>
        <v>-101.6</v>
      </c>
      <c r="Z168" s="60">
        <f t="shared" si="188"/>
        <v>0.008814431891395413</v>
      </c>
      <c r="AA168" s="55">
        <f t="shared" si="189"/>
        <v>0</v>
      </c>
      <c r="AB168" s="55">
        <f t="shared" si="213"/>
        <v>2.5016385909447364E-07</v>
      </c>
      <c r="AC168" s="55">
        <f t="shared" si="190"/>
        <v>-1.649757760967608E-07</v>
      </c>
      <c r="AD168" s="60">
        <f t="shared" si="191"/>
        <v>0</v>
      </c>
      <c r="AE168" s="60">
        <f t="shared" si="192"/>
        <v>3.1</v>
      </c>
      <c r="AF168" s="55">
        <f t="shared" si="193"/>
        <v>-101.60000102284981</v>
      </c>
      <c r="AG168" s="55">
        <f t="shared" si="194"/>
        <v>-0.0014501704036985405</v>
      </c>
      <c r="AH168" s="55">
        <f t="shared" si="195"/>
        <v>-0.0007490716266874602</v>
      </c>
      <c r="AI168" s="60">
        <f t="shared" si="196"/>
        <v>0.008814433400117005</v>
      </c>
      <c r="AJ168" s="60">
        <f t="shared" si="197"/>
        <v>3.1088144334001173</v>
      </c>
      <c r="AK168" s="60">
        <f t="shared" si="198"/>
        <v>-101.21315299984681</v>
      </c>
      <c r="AL168" s="60">
        <f t="shared" si="199"/>
        <v>-0.12404190958147397</v>
      </c>
      <c r="AM168" s="55">
        <f t="shared" si="200"/>
        <v>-0.24733474753626047</v>
      </c>
      <c r="AN168" s="55">
        <f t="shared" si="201"/>
        <v>164.06597532192194</v>
      </c>
      <c r="AO168" s="55">
        <f t="shared" si="202"/>
        <v>-0.09831853889696548</v>
      </c>
      <c r="AP168" s="55">
        <f t="shared" si="203"/>
        <v>-0.050697669742329504</v>
      </c>
      <c r="AQ168" s="55">
        <f t="shared" si="204"/>
        <v>105.17377491049785</v>
      </c>
      <c r="AR168" s="55">
        <f t="shared" si="205"/>
        <v>-26.556885072154863</v>
      </c>
      <c r="AS168" s="55">
        <f t="shared" si="206"/>
        <v>523.3796476878784</v>
      </c>
      <c r="AT168" s="55">
        <f t="shared" si="207"/>
        <v>125.60307794911205</v>
      </c>
      <c r="AU168" s="55">
        <f t="shared" si="208"/>
        <v>125.59312845993689</v>
      </c>
      <c r="AV168" s="55">
        <f t="shared" si="209"/>
        <v>-4.616396154233371E-10</v>
      </c>
      <c r="AW168" s="55">
        <f t="shared" si="210"/>
        <v>0.5048485200340338</v>
      </c>
      <c r="AX168" s="55">
        <f t="shared" si="214"/>
        <v>4.6848971192291605E-08</v>
      </c>
      <c r="AY168" s="55">
        <f t="shared" si="215"/>
        <v>0.0008599999987691254</v>
      </c>
      <c r="AZ168">
        <f t="shared" si="216"/>
        <v>0</v>
      </c>
      <c r="BA168">
        <f t="shared" si="217"/>
        <v>0</v>
      </c>
    </row>
    <row r="169" spans="1:53" ht="12.75">
      <c r="A169" s="50">
        <v>8</v>
      </c>
      <c r="B169" s="55">
        <f t="shared" si="211"/>
        <v>101.6</v>
      </c>
      <c r="C169" s="55">
        <f t="shared" si="166"/>
        <v>101.6</v>
      </c>
      <c r="D169" s="60">
        <f t="shared" si="167"/>
        <v>0.008814431891395413</v>
      </c>
      <c r="E169" s="55">
        <f t="shared" si="168"/>
        <v>0</v>
      </c>
      <c r="F169" s="55">
        <f t="shared" si="169"/>
        <v>2.443460949294859E-07</v>
      </c>
      <c r="G169" s="55">
        <f t="shared" si="170"/>
        <v>-1.611391301410223E-07</v>
      </c>
      <c r="H169" s="60">
        <f t="shared" si="171"/>
        <v>0</v>
      </c>
      <c r="I169" s="60">
        <f t="shared" si="172"/>
        <v>3.1</v>
      </c>
      <c r="J169" s="55">
        <f t="shared" si="173"/>
        <v>101.59999900093739</v>
      </c>
      <c r="K169" s="55">
        <f t="shared" si="174"/>
        <v>0.0014501702724450845</v>
      </c>
      <c r="L169" s="55">
        <f t="shared" si="175"/>
        <v>0.0007485770482825367</v>
      </c>
      <c r="M169" s="60">
        <f t="shared" si="176"/>
        <v>0.008814430417535046</v>
      </c>
      <c r="N169" s="60">
        <f t="shared" si="177"/>
        <v>3.108814430417535</v>
      </c>
      <c r="O169" s="60">
        <f t="shared" si="178"/>
        <v>101.21340639643446</v>
      </c>
      <c r="P169" s="60">
        <f t="shared" si="179"/>
        <v>0.12404172529775095</v>
      </c>
      <c r="Q169" s="55">
        <f t="shared" si="180"/>
        <v>0.24733487354721936</v>
      </c>
      <c r="R169" s="55">
        <f t="shared" si="181"/>
        <v>164.0668041902776</v>
      </c>
      <c r="S169" s="55">
        <f t="shared" si="182"/>
        <v>0.09831783152781468</v>
      </c>
      <c r="T169" s="55">
        <f t="shared" si="183"/>
        <v>0.05069921049159001</v>
      </c>
      <c r="U169" s="55">
        <f t="shared" si="184"/>
        <v>105.1729648275961</v>
      </c>
      <c r="V169" s="55">
        <f t="shared" si="185"/>
        <v>26.55669462025473</v>
      </c>
      <c r="W169" s="55">
        <f t="shared" si="186"/>
        <v>523.3599616034026</v>
      </c>
      <c r="X169" s="55">
        <f t="shared" si="187"/>
        <v>125.58341065009006</v>
      </c>
      <c r="Y169" s="55">
        <f t="shared" si="212"/>
        <v>-101.6</v>
      </c>
      <c r="Z169" s="60">
        <f t="shared" si="188"/>
        <v>0.008814431891395413</v>
      </c>
      <c r="AA169" s="55">
        <f t="shared" si="189"/>
        <v>0</v>
      </c>
      <c r="AB169" s="55">
        <f t="shared" si="213"/>
        <v>2.443460949294859E-07</v>
      </c>
      <c r="AC169" s="55">
        <f t="shared" si="190"/>
        <v>-1.611391301410223E-07</v>
      </c>
      <c r="AD169" s="60">
        <f t="shared" si="191"/>
        <v>0</v>
      </c>
      <c r="AE169" s="60">
        <f t="shared" si="192"/>
        <v>3.1</v>
      </c>
      <c r="AF169" s="55">
        <f t="shared" si="193"/>
        <v>-101.6000009990626</v>
      </c>
      <c r="AG169" s="55">
        <f t="shared" si="194"/>
        <v>-0.0014501704021543799</v>
      </c>
      <c r="AH169" s="55">
        <f t="shared" si="195"/>
        <v>-0.0007490658081179867</v>
      </c>
      <c r="AI169" s="60">
        <f t="shared" si="196"/>
        <v>0.008814433365252228</v>
      </c>
      <c r="AJ169" s="60">
        <f t="shared" si="197"/>
        <v>3.1088144333652523</v>
      </c>
      <c r="AK169" s="60">
        <f t="shared" si="198"/>
        <v>-101.21315598098313</v>
      </c>
      <c r="AL169" s="60">
        <f t="shared" si="199"/>
        <v>-0.12404190741343026</v>
      </c>
      <c r="AM169" s="55">
        <f t="shared" si="200"/>
        <v>-0.24733474901874253</v>
      </c>
      <c r="AN169" s="55">
        <f t="shared" si="201"/>
        <v>164.0659850733192</v>
      </c>
      <c r="AO169" s="55">
        <f t="shared" si="202"/>
        <v>-0.09831853057497608</v>
      </c>
      <c r="AP169" s="55">
        <f t="shared" si="203"/>
        <v>-0.050697687868790364</v>
      </c>
      <c r="AQ169" s="55">
        <f t="shared" si="204"/>
        <v>105.17376538010672</v>
      </c>
      <c r="AR169" s="55">
        <f t="shared" si="205"/>
        <v>-26.556882831544513</v>
      </c>
      <c r="AS169" s="55">
        <f t="shared" si="206"/>
        <v>523.3794160799467</v>
      </c>
      <c r="AT169" s="55">
        <f t="shared" si="207"/>
        <v>125.60284656218641</v>
      </c>
      <c r="AU169" s="55">
        <f t="shared" si="208"/>
        <v>125.59312845995854</v>
      </c>
      <c r="AV169" s="55">
        <f t="shared" si="209"/>
        <v>-4.3999648369208444E-10</v>
      </c>
      <c r="AW169" s="55">
        <f t="shared" si="210"/>
        <v>0.4931078569024983</v>
      </c>
      <c r="AX169" s="55">
        <f t="shared" si="214"/>
        <v>4.4652542590600825E-08</v>
      </c>
      <c r="AY169" s="55">
        <f t="shared" si="215"/>
        <v>0.0008399999987977505</v>
      </c>
      <c r="AZ169">
        <f t="shared" si="216"/>
        <v>0</v>
      </c>
      <c r="BA169">
        <f t="shared" si="217"/>
        <v>0</v>
      </c>
    </row>
    <row r="170" spans="1:53" ht="12.75">
      <c r="A170" s="50">
        <v>9</v>
      </c>
      <c r="B170" s="55">
        <f t="shared" si="211"/>
        <v>101.6</v>
      </c>
      <c r="C170" s="55">
        <f t="shared" si="166"/>
        <v>101.6</v>
      </c>
      <c r="D170" s="60">
        <f t="shared" si="167"/>
        <v>0.008814431891395413</v>
      </c>
      <c r="E170" s="55">
        <f t="shared" si="168"/>
        <v>0</v>
      </c>
      <c r="F170" s="55">
        <f t="shared" si="169"/>
        <v>2.3852833076449815E-07</v>
      </c>
      <c r="G170" s="55">
        <f t="shared" si="170"/>
        <v>-1.573024841852837E-07</v>
      </c>
      <c r="H170" s="60">
        <f t="shared" si="171"/>
        <v>0</v>
      </c>
      <c r="I170" s="60">
        <f t="shared" si="172"/>
        <v>3.1</v>
      </c>
      <c r="J170" s="55">
        <f t="shared" si="173"/>
        <v>101.5999990247246</v>
      </c>
      <c r="K170" s="55">
        <f t="shared" si="174"/>
        <v>0.0014501702739892416</v>
      </c>
      <c r="L170" s="55">
        <f t="shared" si="175"/>
        <v>0.0007485828668520045</v>
      </c>
      <c r="M170" s="60">
        <f t="shared" si="176"/>
        <v>0.008814430452855015</v>
      </c>
      <c r="N170" s="60">
        <f t="shared" si="177"/>
        <v>3.1088144304528553</v>
      </c>
      <c r="O170" s="60">
        <f t="shared" si="178"/>
        <v>101.21340341529815</v>
      </c>
      <c r="P170" s="60">
        <f t="shared" si="179"/>
        <v>0.1240417274657949</v>
      </c>
      <c r="Q170" s="55">
        <f t="shared" si="180"/>
        <v>0.24733487206473778</v>
      </c>
      <c r="R170" s="55">
        <f t="shared" si="181"/>
        <v>164.06679443889038</v>
      </c>
      <c r="S170" s="55">
        <f t="shared" si="182"/>
        <v>0.09831783984980516</v>
      </c>
      <c r="T170" s="55">
        <f t="shared" si="183"/>
        <v>0.05069919236512746</v>
      </c>
      <c r="U170" s="55">
        <f t="shared" si="184"/>
        <v>105.17297435797877</v>
      </c>
      <c r="V170" s="55">
        <f t="shared" si="185"/>
        <v>26.55669686086553</v>
      </c>
      <c r="W170" s="55">
        <f t="shared" si="186"/>
        <v>523.3601931974542</v>
      </c>
      <c r="X170" s="55">
        <f t="shared" si="187"/>
        <v>125.58364202313714</v>
      </c>
      <c r="Y170" s="55">
        <f t="shared" si="212"/>
        <v>-101.6</v>
      </c>
      <c r="Z170" s="60">
        <f t="shared" si="188"/>
        <v>0.008814431891395413</v>
      </c>
      <c r="AA170" s="55">
        <f t="shared" si="189"/>
        <v>0</v>
      </c>
      <c r="AB170" s="55">
        <f t="shared" si="213"/>
        <v>2.3852833076449815E-07</v>
      </c>
      <c r="AC170" s="55">
        <f t="shared" si="190"/>
        <v>-1.573024841852837E-07</v>
      </c>
      <c r="AD170" s="60">
        <f t="shared" si="191"/>
        <v>0</v>
      </c>
      <c r="AE170" s="60">
        <f t="shared" si="192"/>
        <v>3.1</v>
      </c>
      <c r="AF170" s="55">
        <f t="shared" si="193"/>
        <v>-101.60000097527539</v>
      </c>
      <c r="AG170" s="55">
        <f t="shared" si="194"/>
        <v>-0.0014501704006102296</v>
      </c>
      <c r="AH170" s="55">
        <f t="shared" si="195"/>
        <v>-0.0007490599895485194</v>
      </c>
      <c r="AI170" s="60">
        <f t="shared" si="196"/>
        <v>0.008814433329933813</v>
      </c>
      <c r="AJ170" s="60">
        <f t="shared" si="197"/>
        <v>3.108814433329934</v>
      </c>
      <c r="AK170" s="60">
        <f t="shared" si="198"/>
        <v>-101.21315896211945</v>
      </c>
      <c r="AL170" s="60">
        <f t="shared" si="199"/>
        <v>-0.12404190524538655</v>
      </c>
      <c r="AM170" s="55">
        <f t="shared" si="200"/>
        <v>-0.24733475050122458</v>
      </c>
      <c r="AN170" s="55">
        <f t="shared" si="201"/>
        <v>164.0659948247163</v>
      </c>
      <c r="AO170" s="55">
        <f t="shared" si="202"/>
        <v>-0.09831852225298673</v>
      </c>
      <c r="AP170" s="55">
        <f t="shared" si="203"/>
        <v>-0.05069770599525111</v>
      </c>
      <c r="AQ170" s="55">
        <f t="shared" si="204"/>
        <v>105.17375584971569</v>
      </c>
      <c r="AR170" s="55">
        <f t="shared" si="205"/>
        <v>-26.556880590934178</v>
      </c>
      <c r="AS170" s="55">
        <f t="shared" si="206"/>
        <v>523.379184472182</v>
      </c>
      <c r="AT170" s="55">
        <f t="shared" si="207"/>
        <v>125.60261517542779</v>
      </c>
      <c r="AU170" s="55">
        <f t="shared" si="208"/>
        <v>125.59312845998083</v>
      </c>
      <c r="AV170" s="55">
        <f t="shared" si="209"/>
        <v>-4.176996526439325E-10</v>
      </c>
      <c r="AW170" s="55">
        <f t="shared" si="210"/>
        <v>0.4813671938028011</v>
      </c>
      <c r="AX170" s="55">
        <f t="shared" si="214"/>
        <v>4.2389774057408146E-08</v>
      </c>
      <c r="AY170" s="55">
        <f t="shared" si="215"/>
        <v>0.0008199999988263754</v>
      </c>
      <c r="AZ170">
        <f t="shared" si="216"/>
        <v>0</v>
      </c>
      <c r="BA170">
        <f t="shared" si="217"/>
        <v>0</v>
      </c>
    </row>
    <row r="171" spans="1:53" ht="12.75">
      <c r="A171" s="50">
        <v>10</v>
      </c>
      <c r="B171" s="55">
        <f t="shared" si="211"/>
        <v>101.6</v>
      </c>
      <c r="C171" s="55">
        <f t="shared" si="166"/>
        <v>101.6</v>
      </c>
      <c r="D171" s="60">
        <f t="shared" si="167"/>
        <v>0.008814431891395413</v>
      </c>
      <c r="E171" s="55">
        <f t="shared" si="168"/>
        <v>0</v>
      </c>
      <c r="F171" s="55">
        <f t="shared" si="169"/>
        <v>2.3271056659951037E-07</v>
      </c>
      <c r="G171" s="55">
        <f t="shared" si="170"/>
        <v>-1.5346583822954508E-07</v>
      </c>
      <c r="H171" s="60">
        <f t="shared" si="171"/>
        <v>0</v>
      </c>
      <c r="I171" s="60">
        <f t="shared" si="172"/>
        <v>3.1</v>
      </c>
      <c r="J171" s="55">
        <f t="shared" si="173"/>
        <v>101.59999904851179</v>
      </c>
      <c r="K171" s="55">
        <f t="shared" si="174"/>
        <v>0.0014501702755334092</v>
      </c>
      <c r="L171" s="55">
        <f t="shared" si="175"/>
        <v>0.0007485886854214771</v>
      </c>
      <c r="M171" s="60">
        <f t="shared" si="176"/>
        <v>0.008814430487718017</v>
      </c>
      <c r="N171" s="60">
        <f t="shared" si="177"/>
        <v>3.108814430487718</v>
      </c>
      <c r="O171" s="60">
        <f t="shared" si="178"/>
        <v>101.2134004341618</v>
      </c>
      <c r="P171" s="60">
        <f t="shared" si="179"/>
        <v>0.12404172963383879</v>
      </c>
      <c r="Q171" s="55">
        <f t="shared" si="180"/>
        <v>0.24733487058225612</v>
      </c>
      <c r="R171" s="55">
        <f t="shared" si="181"/>
        <v>164.06678468750283</v>
      </c>
      <c r="S171" s="55">
        <f t="shared" si="182"/>
        <v>0.0983178481717957</v>
      </c>
      <c r="T171" s="55">
        <f t="shared" si="183"/>
        <v>0.05069917423866471</v>
      </c>
      <c r="U171" s="55">
        <f t="shared" si="184"/>
        <v>105.17298388836173</v>
      </c>
      <c r="V171" s="55">
        <f t="shared" si="185"/>
        <v>26.556699101476337</v>
      </c>
      <c r="W171" s="55">
        <f t="shared" si="186"/>
        <v>523.360424791674</v>
      </c>
      <c r="X171" s="55">
        <f t="shared" si="187"/>
        <v>125.58387339635226</v>
      </c>
      <c r="Y171" s="55">
        <f t="shared" si="212"/>
        <v>-101.6</v>
      </c>
      <c r="Z171" s="60">
        <f t="shared" si="188"/>
        <v>0.008814431891395413</v>
      </c>
      <c r="AA171" s="55">
        <f t="shared" si="189"/>
        <v>0</v>
      </c>
      <c r="AB171" s="55">
        <f t="shared" si="213"/>
        <v>2.3271056659951037E-07</v>
      </c>
      <c r="AC171" s="55">
        <f t="shared" si="190"/>
        <v>-1.5346583822954508E-07</v>
      </c>
      <c r="AD171" s="60">
        <f t="shared" si="191"/>
        <v>0</v>
      </c>
      <c r="AE171" s="60">
        <f t="shared" si="192"/>
        <v>3.1</v>
      </c>
      <c r="AF171" s="55">
        <f t="shared" si="193"/>
        <v>-101.6000009514882</v>
      </c>
      <c r="AG171" s="55">
        <f t="shared" si="194"/>
        <v>-0.001450170399066069</v>
      </c>
      <c r="AH171" s="55">
        <f t="shared" si="195"/>
        <v>-0.0007490541709790472</v>
      </c>
      <c r="AI171" s="60">
        <f t="shared" si="196"/>
        <v>0.008814433295067259</v>
      </c>
      <c r="AJ171" s="60">
        <f t="shared" si="197"/>
        <v>3.108814433295067</v>
      </c>
      <c r="AK171" s="60">
        <f t="shared" si="198"/>
        <v>-101.2131619432558</v>
      </c>
      <c r="AL171" s="60">
        <f t="shared" si="199"/>
        <v>-0.1240419030773429</v>
      </c>
      <c r="AM171" s="55">
        <f t="shared" si="200"/>
        <v>-0.24733475198370677</v>
      </c>
      <c r="AN171" s="55">
        <f t="shared" si="201"/>
        <v>164.06600457611358</v>
      </c>
      <c r="AO171" s="55">
        <f t="shared" si="202"/>
        <v>-0.09831851393099714</v>
      </c>
      <c r="AP171" s="55">
        <f t="shared" si="203"/>
        <v>-0.0506977241217125</v>
      </c>
      <c r="AQ171" s="55">
        <f t="shared" si="204"/>
        <v>105.1737463193245</v>
      </c>
      <c r="AR171" s="55">
        <f t="shared" si="205"/>
        <v>-26.55687835032377</v>
      </c>
      <c r="AS171" s="55">
        <f t="shared" si="206"/>
        <v>523.3789528645749</v>
      </c>
      <c r="AT171" s="55">
        <f t="shared" si="207"/>
        <v>125.60238378882673</v>
      </c>
      <c r="AU171" s="55">
        <f t="shared" si="208"/>
        <v>125.5931284600002</v>
      </c>
      <c r="AV171" s="55">
        <f t="shared" si="209"/>
        <v>-3.9833025766711216E-10</v>
      </c>
      <c r="AW171" s="55">
        <f t="shared" si="210"/>
        <v>0.46962653043785724</v>
      </c>
      <c r="AX171" s="55">
        <f t="shared" si="214"/>
        <v>4.042409304355127E-08</v>
      </c>
      <c r="AY171" s="55">
        <f t="shared" si="215"/>
        <v>0.0007999999988550004</v>
      </c>
      <c r="AZ171">
        <f t="shared" si="216"/>
        <v>0</v>
      </c>
      <c r="BA171">
        <f t="shared" si="217"/>
        <v>0</v>
      </c>
    </row>
    <row r="172" spans="1:53" ht="12.75">
      <c r="A172" s="50">
        <v>11</v>
      </c>
      <c r="B172" s="55">
        <f t="shared" si="211"/>
        <v>101.6</v>
      </c>
      <c r="C172" s="55">
        <f t="shared" si="166"/>
        <v>101.6</v>
      </c>
      <c r="D172" s="60">
        <f t="shared" si="167"/>
        <v>0.008814431891395413</v>
      </c>
      <c r="E172" s="55">
        <f t="shared" si="168"/>
        <v>0</v>
      </c>
      <c r="F172" s="55">
        <f t="shared" si="169"/>
        <v>2.2689280243452262E-07</v>
      </c>
      <c r="G172" s="55">
        <f t="shared" si="170"/>
        <v>-1.4962919227380653E-07</v>
      </c>
      <c r="H172" s="60">
        <f t="shared" si="171"/>
        <v>0</v>
      </c>
      <c r="I172" s="60">
        <f t="shared" si="172"/>
        <v>3.1</v>
      </c>
      <c r="J172" s="55">
        <f t="shared" si="173"/>
        <v>101.599999072299</v>
      </c>
      <c r="K172" s="55">
        <f t="shared" si="174"/>
        <v>0.0014501702770775664</v>
      </c>
      <c r="L172" s="55">
        <f t="shared" si="175"/>
        <v>0.000748594503990944</v>
      </c>
      <c r="M172" s="60">
        <f t="shared" si="176"/>
        <v>0.008814430523037986</v>
      </c>
      <c r="N172" s="60">
        <f t="shared" si="177"/>
        <v>3.1088144305230383</v>
      </c>
      <c r="O172" s="60">
        <f t="shared" si="178"/>
        <v>101.21339745302548</v>
      </c>
      <c r="P172" s="60">
        <f t="shared" si="179"/>
        <v>0.12404173180188266</v>
      </c>
      <c r="Q172" s="55">
        <f t="shared" si="180"/>
        <v>0.24733486909977437</v>
      </c>
      <c r="R172" s="55">
        <f t="shared" si="181"/>
        <v>164.06677493611517</v>
      </c>
      <c r="S172" s="55">
        <f t="shared" si="182"/>
        <v>0.09831785649378608</v>
      </c>
      <c r="T172" s="55">
        <f t="shared" si="183"/>
        <v>0.050699156112202215</v>
      </c>
      <c r="U172" s="55">
        <f t="shared" si="184"/>
        <v>105.1729934187448</v>
      </c>
      <c r="V172" s="55">
        <f t="shared" si="185"/>
        <v>26.5567013420871</v>
      </c>
      <c r="W172" s="55">
        <f t="shared" si="186"/>
        <v>523.3606563860554</v>
      </c>
      <c r="X172" s="55">
        <f t="shared" si="187"/>
        <v>125.58410476972915</v>
      </c>
      <c r="Y172" s="55">
        <f t="shared" si="212"/>
        <v>-101.6</v>
      </c>
      <c r="Z172" s="60">
        <f t="shared" si="188"/>
        <v>0.008814431891395413</v>
      </c>
      <c r="AA172" s="55">
        <f t="shared" si="189"/>
        <v>0</v>
      </c>
      <c r="AB172" s="55">
        <f t="shared" si="213"/>
        <v>2.2689280243452262E-07</v>
      </c>
      <c r="AC172" s="55">
        <f t="shared" si="190"/>
        <v>-1.4962919227380653E-07</v>
      </c>
      <c r="AD172" s="60">
        <f t="shared" si="191"/>
        <v>0</v>
      </c>
      <c r="AE172" s="60">
        <f t="shared" si="192"/>
        <v>3.1</v>
      </c>
      <c r="AF172" s="55">
        <f t="shared" si="193"/>
        <v>-101.60000092770099</v>
      </c>
      <c r="AG172" s="55">
        <f t="shared" si="194"/>
        <v>-0.0014501703975219118</v>
      </c>
      <c r="AH172" s="55">
        <f t="shared" si="195"/>
        <v>-0.0007490483524095763</v>
      </c>
      <c r="AI172" s="60">
        <f t="shared" si="196"/>
        <v>0.008814433259748844</v>
      </c>
      <c r="AJ172" s="60">
        <f t="shared" si="197"/>
        <v>3.1088144332597487</v>
      </c>
      <c r="AK172" s="60">
        <f t="shared" si="198"/>
        <v>-101.21316492439212</v>
      </c>
      <c r="AL172" s="60">
        <f t="shared" si="199"/>
        <v>-0.12404190090929917</v>
      </c>
      <c r="AM172" s="55">
        <f t="shared" si="200"/>
        <v>-0.24733475346618877</v>
      </c>
      <c r="AN172" s="55">
        <f t="shared" si="201"/>
        <v>164.06601432751052</v>
      </c>
      <c r="AO172" s="55">
        <f t="shared" si="202"/>
        <v>-0.09831850560900762</v>
      </c>
      <c r="AP172" s="55">
        <f t="shared" si="203"/>
        <v>-0.05069774224817353</v>
      </c>
      <c r="AQ172" s="55">
        <f t="shared" si="204"/>
        <v>105.17373678893364</v>
      </c>
      <c r="AR172" s="55">
        <f t="shared" si="205"/>
        <v>-26.556876109713386</v>
      </c>
      <c r="AS172" s="55">
        <f t="shared" si="206"/>
        <v>523.3787212571375</v>
      </c>
      <c r="AT172" s="55">
        <f t="shared" si="207"/>
        <v>125.6021524023954</v>
      </c>
      <c r="AU172" s="55">
        <f t="shared" si="208"/>
        <v>125.59312846001957</v>
      </c>
      <c r="AV172" s="55">
        <f t="shared" si="209"/>
        <v>-3.7896086269029183E-10</v>
      </c>
      <c r="AW172" s="55">
        <f t="shared" si="210"/>
        <v>0.45788586727350855</v>
      </c>
      <c r="AX172" s="55">
        <f t="shared" si="214"/>
        <v>3.8458412029694545E-08</v>
      </c>
      <c r="AY172" s="55">
        <f t="shared" si="215"/>
        <v>0.0007799999988836254</v>
      </c>
      <c r="AZ172">
        <f t="shared" si="216"/>
        <v>0</v>
      </c>
      <c r="BA172">
        <f t="shared" si="217"/>
        <v>0</v>
      </c>
    </row>
    <row r="173" spans="1:53" ht="12.75">
      <c r="A173" s="50">
        <v>12</v>
      </c>
      <c r="B173" s="55">
        <f t="shared" si="211"/>
        <v>101.6</v>
      </c>
      <c r="C173" s="55">
        <f t="shared" si="166"/>
        <v>101.6</v>
      </c>
      <c r="D173" s="60">
        <f t="shared" si="167"/>
        <v>0.008814431891395413</v>
      </c>
      <c r="E173" s="55">
        <f t="shared" si="168"/>
        <v>0</v>
      </c>
      <c r="F173" s="55">
        <f t="shared" si="169"/>
        <v>2.2107503826953485E-07</v>
      </c>
      <c r="G173" s="55">
        <f t="shared" si="170"/>
        <v>-1.457925463180679E-07</v>
      </c>
      <c r="H173" s="60">
        <f t="shared" si="171"/>
        <v>0</v>
      </c>
      <c r="I173" s="60">
        <f t="shared" si="172"/>
        <v>3.1</v>
      </c>
      <c r="J173" s="55">
        <f t="shared" si="173"/>
        <v>101.59999909608621</v>
      </c>
      <c r="K173" s="55">
        <f t="shared" si="174"/>
        <v>0.001450170278621727</v>
      </c>
      <c r="L173" s="55">
        <f t="shared" si="175"/>
        <v>0.0007486003225604136</v>
      </c>
      <c r="M173" s="60">
        <f t="shared" si="176"/>
        <v>0.00881443055790121</v>
      </c>
      <c r="N173" s="60">
        <f t="shared" si="177"/>
        <v>3.108814430557901</v>
      </c>
      <c r="O173" s="60">
        <f t="shared" si="178"/>
        <v>101.21339447188916</v>
      </c>
      <c r="P173" s="60">
        <f t="shared" si="179"/>
        <v>0.12404173396992658</v>
      </c>
      <c r="Q173" s="55">
        <f t="shared" si="180"/>
        <v>0.24733486761729276</v>
      </c>
      <c r="R173" s="55">
        <f t="shared" si="181"/>
        <v>164.06676518472744</v>
      </c>
      <c r="S173" s="55">
        <f t="shared" si="182"/>
        <v>0.09831786481577659</v>
      </c>
      <c r="T173" s="55">
        <f t="shared" si="183"/>
        <v>0.05069913798573958</v>
      </c>
      <c r="U173" s="55">
        <f t="shared" si="184"/>
        <v>105.17300294912786</v>
      </c>
      <c r="V173" s="55">
        <f t="shared" si="185"/>
        <v>26.556703582697896</v>
      </c>
      <c r="W173" s="55">
        <f t="shared" si="186"/>
        <v>523.3608879806047</v>
      </c>
      <c r="X173" s="55">
        <f t="shared" si="187"/>
        <v>125.58433614327373</v>
      </c>
      <c r="Y173" s="55">
        <f t="shared" si="212"/>
        <v>-101.6</v>
      </c>
      <c r="Z173" s="60">
        <f t="shared" si="188"/>
        <v>0.008814431891395413</v>
      </c>
      <c r="AA173" s="55">
        <f t="shared" si="189"/>
        <v>0</v>
      </c>
      <c r="AB173" s="55">
        <f t="shared" si="213"/>
        <v>2.2107503826953485E-07</v>
      </c>
      <c r="AC173" s="55">
        <f t="shared" si="190"/>
        <v>-1.457925463180679E-07</v>
      </c>
      <c r="AD173" s="60">
        <f t="shared" si="191"/>
        <v>0</v>
      </c>
      <c r="AE173" s="60">
        <f t="shared" si="192"/>
        <v>3.1</v>
      </c>
      <c r="AF173" s="55">
        <f t="shared" si="193"/>
        <v>-101.60000090391378</v>
      </c>
      <c r="AG173" s="55">
        <f t="shared" si="194"/>
        <v>-0.0014501703959777512</v>
      </c>
      <c r="AH173" s="55">
        <f t="shared" si="195"/>
        <v>-0.0007490425338401042</v>
      </c>
      <c r="AI173" s="60">
        <f t="shared" si="196"/>
        <v>0.008814433224885843</v>
      </c>
      <c r="AJ173" s="60">
        <f t="shared" si="197"/>
        <v>3.108814433224886</v>
      </c>
      <c r="AK173" s="60">
        <f t="shared" si="198"/>
        <v>-101.21316790552844</v>
      </c>
      <c r="AL173" s="60">
        <f t="shared" si="199"/>
        <v>-0.12404189874125546</v>
      </c>
      <c r="AM173" s="55">
        <f t="shared" si="200"/>
        <v>-0.2473347549486708</v>
      </c>
      <c r="AN173" s="55">
        <f t="shared" si="201"/>
        <v>164.06602407890801</v>
      </c>
      <c r="AO173" s="55">
        <f t="shared" si="202"/>
        <v>-0.09831849728701775</v>
      </c>
      <c r="AP173" s="55">
        <f t="shared" si="203"/>
        <v>-0.0506977603746353</v>
      </c>
      <c r="AQ173" s="55">
        <f t="shared" si="204"/>
        <v>105.17372725854216</v>
      </c>
      <c r="AR173" s="55">
        <f t="shared" si="205"/>
        <v>-26.556873869102905</v>
      </c>
      <c r="AS173" s="55">
        <f t="shared" si="206"/>
        <v>523.378489649856</v>
      </c>
      <c r="AT173" s="55">
        <f t="shared" si="207"/>
        <v>125.60192101611983</v>
      </c>
      <c r="AU173" s="55">
        <f t="shared" si="208"/>
        <v>125.59312846003496</v>
      </c>
      <c r="AV173" s="55">
        <f t="shared" si="209"/>
        <v>-3.6357050703372806E-10</v>
      </c>
      <c r="AW173" s="55">
        <f t="shared" si="210"/>
        <v>0.4461452038078774</v>
      </c>
      <c r="AX173" s="55">
        <f t="shared" si="214"/>
        <v>3.6896539294546514E-08</v>
      </c>
      <c r="AY173" s="55">
        <f t="shared" si="215"/>
        <v>0.0007599999989122504</v>
      </c>
      <c r="AZ173">
        <f t="shared" si="216"/>
        <v>0</v>
      </c>
      <c r="BA173">
        <f t="shared" si="217"/>
        <v>0</v>
      </c>
    </row>
    <row r="174" spans="1:53" ht="12.75">
      <c r="A174" s="50">
        <v>13</v>
      </c>
      <c r="B174" s="55">
        <f t="shared" si="211"/>
        <v>101.6</v>
      </c>
      <c r="C174" s="55">
        <f t="shared" si="166"/>
        <v>101.6</v>
      </c>
      <c r="D174" s="60">
        <f t="shared" si="167"/>
        <v>0.008814431891395413</v>
      </c>
      <c r="E174" s="55">
        <f t="shared" si="168"/>
        <v>0</v>
      </c>
      <c r="F174" s="55">
        <f t="shared" si="169"/>
        <v>2.152572741045471E-07</v>
      </c>
      <c r="G174" s="55">
        <f t="shared" si="170"/>
        <v>-1.4195590036232931E-07</v>
      </c>
      <c r="H174" s="60">
        <f t="shared" si="171"/>
        <v>0</v>
      </c>
      <c r="I174" s="60">
        <f t="shared" si="172"/>
        <v>3.1</v>
      </c>
      <c r="J174" s="55">
        <f t="shared" si="173"/>
        <v>101.59999911987342</v>
      </c>
      <c r="K174" s="55">
        <f t="shared" si="174"/>
        <v>0.0014501702801658842</v>
      </c>
      <c r="L174" s="55">
        <f t="shared" si="175"/>
        <v>0.000748606141129881</v>
      </c>
      <c r="M174" s="60">
        <f t="shared" si="176"/>
        <v>0.008814430593221179</v>
      </c>
      <c r="N174" s="60">
        <f t="shared" si="177"/>
        <v>3.1088144305932213</v>
      </c>
      <c r="O174" s="60">
        <f t="shared" si="178"/>
        <v>101.21339149075284</v>
      </c>
      <c r="P174" s="60">
        <f t="shared" si="179"/>
        <v>0.12404173613797047</v>
      </c>
      <c r="Q174" s="55">
        <f t="shared" si="180"/>
        <v>0.24733486613481107</v>
      </c>
      <c r="R174" s="55">
        <f t="shared" si="181"/>
        <v>164.06675543333955</v>
      </c>
      <c r="S174" s="55">
        <f t="shared" si="182"/>
        <v>0.09831787313776705</v>
      </c>
      <c r="T174" s="55">
        <f t="shared" si="183"/>
        <v>0.05069911985927697</v>
      </c>
      <c r="U174" s="55">
        <f t="shared" si="184"/>
        <v>105.1730124795111</v>
      </c>
      <c r="V174" s="55">
        <f t="shared" si="185"/>
        <v>26.556705823308675</v>
      </c>
      <c r="W174" s="55">
        <f t="shared" si="186"/>
        <v>523.361119575319</v>
      </c>
      <c r="X174" s="55">
        <f t="shared" si="187"/>
        <v>125.58456751698327</v>
      </c>
      <c r="Y174" s="55">
        <f t="shared" si="212"/>
        <v>-101.6</v>
      </c>
      <c r="Z174" s="60">
        <f t="shared" si="188"/>
        <v>0.008814431891395413</v>
      </c>
      <c r="AA174" s="55">
        <f t="shared" si="189"/>
        <v>0</v>
      </c>
      <c r="AB174" s="55">
        <f t="shared" si="213"/>
        <v>2.152572741045471E-07</v>
      </c>
      <c r="AC174" s="55">
        <f t="shared" si="190"/>
        <v>-1.4195590036232931E-07</v>
      </c>
      <c r="AD174" s="60">
        <f t="shared" si="191"/>
        <v>0</v>
      </c>
      <c r="AE174" s="60">
        <f t="shared" si="192"/>
        <v>3.1</v>
      </c>
      <c r="AF174" s="55">
        <f t="shared" si="193"/>
        <v>-101.60000088012657</v>
      </c>
      <c r="AG174" s="55">
        <f t="shared" si="194"/>
        <v>-0.001450170394433594</v>
      </c>
      <c r="AH174" s="55">
        <f t="shared" si="195"/>
        <v>-0.0007490367152706333</v>
      </c>
      <c r="AI174" s="60">
        <f t="shared" si="196"/>
        <v>0.008814433189566095</v>
      </c>
      <c r="AJ174" s="60">
        <f t="shared" si="197"/>
        <v>3.108814433189566</v>
      </c>
      <c r="AK174" s="60">
        <f t="shared" si="198"/>
        <v>-101.21317088666477</v>
      </c>
      <c r="AL174" s="60">
        <f t="shared" si="199"/>
        <v>-0.12404189657321177</v>
      </c>
      <c r="AM174" s="55">
        <f t="shared" si="200"/>
        <v>-0.2473347564311529</v>
      </c>
      <c r="AN174" s="55">
        <f t="shared" si="201"/>
        <v>164.06603383030483</v>
      </c>
      <c r="AO174" s="55">
        <f t="shared" si="202"/>
        <v>-0.0983184889650282</v>
      </c>
      <c r="AP174" s="55">
        <f t="shared" si="203"/>
        <v>-0.050697778501096497</v>
      </c>
      <c r="AQ174" s="55">
        <f t="shared" si="204"/>
        <v>105.17371772815136</v>
      </c>
      <c r="AR174" s="55">
        <f t="shared" si="205"/>
        <v>-26.55687162849251</v>
      </c>
      <c r="AS174" s="55">
        <f t="shared" si="206"/>
        <v>523.3782580427477</v>
      </c>
      <c r="AT174" s="55">
        <f t="shared" si="207"/>
        <v>125.60168963001763</v>
      </c>
      <c r="AU174" s="55">
        <f t="shared" si="208"/>
        <v>125.59312846005375</v>
      </c>
      <c r="AV174" s="55">
        <f t="shared" si="209"/>
        <v>-3.44783757100231E-10</v>
      </c>
      <c r="AW174" s="55">
        <f t="shared" si="210"/>
        <v>0.4344045405536737</v>
      </c>
      <c r="AX174" s="55">
        <f t="shared" si="214"/>
        <v>3.498998735007243E-08</v>
      </c>
      <c r="AY174" s="55">
        <f t="shared" si="215"/>
        <v>0.0007399999989408753</v>
      </c>
      <c r="AZ174">
        <f t="shared" si="216"/>
        <v>0</v>
      </c>
      <c r="BA174">
        <f t="shared" si="217"/>
        <v>0</v>
      </c>
    </row>
    <row r="175" spans="1:53" ht="12.75">
      <c r="A175" s="50">
        <v>14</v>
      </c>
      <c r="B175" s="55">
        <f t="shared" si="211"/>
        <v>101.6</v>
      </c>
      <c r="C175" s="55">
        <f t="shared" si="166"/>
        <v>101.6</v>
      </c>
      <c r="D175" s="60">
        <f t="shared" si="167"/>
        <v>0.008814431891395413</v>
      </c>
      <c r="E175" s="55">
        <f t="shared" si="168"/>
        <v>0</v>
      </c>
      <c r="F175" s="55">
        <f t="shared" si="169"/>
        <v>2.0943950993955935E-07</v>
      </c>
      <c r="G175" s="55">
        <f t="shared" si="170"/>
        <v>-1.3811925440659073E-07</v>
      </c>
      <c r="H175" s="60">
        <f t="shared" si="171"/>
        <v>0</v>
      </c>
      <c r="I175" s="60">
        <f t="shared" si="172"/>
        <v>3.1</v>
      </c>
      <c r="J175" s="55">
        <f t="shared" si="173"/>
        <v>101.59999914366061</v>
      </c>
      <c r="K175" s="55">
        <f t="shared" si="174"/>
        <v>0.0014501702817100379</v>
      </c>
      <c r="L175" s="55">
        <f t="shared" si="175"/>
        <v>0.0007486119596993471</v>
      </c>
      <c r="M175" s="60">
        <f t="shared" si="176"/>
        <v>0.008814430628086178</v>
      </c>
      <c r="N175" s="60">
        <f t="shared" si="177"/>
        <v>3.1088144306280863</v>
      </c>
      <c r="O175" s="60">
        <f t="shared" si="178"/>
        <v>101.21338850961651</v>
      </c>
      <c r="P175" s="60">
        <f t="shared" si="179"/>
        <v>0.12404173830601434</v>
      </c>
      <c r="Q175" s="55">
        <f t="shared" si="180"/>
        <v>0.24733486465232932</v>
      </c>
      <c r="R175" s="55">
        <f t="shared" si="181"/>
        <v>164.06674568195155</v>
      </c>
      <c r="S175" s="55">
        <f t="shared" si="182"/>
        <v>0.09831788145975742</v>
      </c>
      <c r="T175" s="55">
        <f t="shared" si="183"/>
        <v>0.05069910173281447</v>
      </c>
      <c r="U175" s="55">
        <f t="shared" si="184"/>
        <v>105.17302200989445</v>
      </c>
      <c r="V175" s="55">
        <f t="shared" si="185"/>
        <v>26.55670806391943</v>
      </c>
      <c r="W175" s="55">
        <f t="shared" si="186"/>
        <v>523.361351170197</v>
      </c>
      <c r="X175" s="55">
        <f t="shared" si="187"/>
        <v>125.58479889085675</v>
      </c>
      <c r="Y175" s="55">
        <f t="shared" si="212"/>
        <v>-101.6</v>
      </c>
      <c r="Z175" s="60">
        <f t="shared" si="188"/>
        <v>0.008814431891395413</v>
      </c>
      <c r="AA175" s="55">
        <f t="shared" si="189"/>
        <v>0</v>
      </c>
      <c r="AB175" s="55">
        <f t="shared" si="213"/>
        <v>2.0943950993955935E-07</v>
      </c>
      <c r="AC175" s="55">
        <f t="shared" si="190"/>
        <v>-1.3811925440659073E-07</v>
      </c>
      <c r="AD175" s="60">
        <f t="shared" si="191"/>
        <v>0</v>
      </c>
      <c r="AE175" s="60">
        <f t="shared" si="192"/>
        <v>3.1</v>
      </c>
      <c r="AF175" s="55">
        <f t="shared" si="193"/>
        <v>-101.60000085633938</v>
      </c>
      <c r="AG175" s="55">
        <f t="shared" si="194"/>
        <v>-0.0014501703928894369</v>
      </c>
      <c r="AH175" s="55">
        <f t="shared" si="195"/>
        <v>-0.0007490308967011629</v>
      </c>
      <c r="AI175" s="60">
        <f t="shared" si="196"/>
        <v>0.008814433154699097</v>
      </c>
      <c r="AJ175" s="60">
        <f t="shared" si="197"/>
        <v>3.1088144331546994</v>
      </c>
      <c r="AK175" s="60">
        <f t="shared" si="198"/>
        <v>-101.2131738678011</v>
      </c>
      <c r="AL175" s="60">
        <f t="shared" si="199"/>
        <v>-0.12404189440516808</v>
      </c>
      <c r="AM175" s="55">
        <f t="shared" si="200"/>
        <v>-0.247334757913635</v>
      </c>
      <c r="AN175" s="55">
        <f t="shared" si="201"/>
        <v>164.06604358170142</v>
      </c>
      <c r="AO175" s="55">
        <f t="shared" si="202"/>
        <v>-0.09831848064303869</v>
      </c>
      <c r="AP175" s="55">
        <f t="shared" si="203"/>
        <v>-0.050697796627557606</v>
      </c>
      <c r="AQ175" s="55">
        <f t="shared" si="204"/>
        <v>105.17370819776073</v>
      </c>
      <c r="AR175" s="55">
        <f t="shared" si="205"/>
        <v>-26.55686938788212</v>
      </c>
      <c r="AS175" s="55">
        <f t="shared" si="206"/>
        <v>523.378026435806</v>
      </c>
      <c r="AT175" s="55">
        <f t="shared" si="207"/>
        <v>125.60145824408187</v>
      </c>
      <c r="AU175" s="55">
        <f t="shared" si="208"/>
        <v>125.59312846007197</v>
      </c>
      <c r="AV175" s="55">
        <f t="shared" si="209"/>
        <v>-3.2656544135534205E-10</v>
      </c>
      <c r="AW175" s="55">
        <f t="shared" si="210"/>
        <v>0.4226638773616402</v>
      </c>
      <c r="AX175" s="55">
        <f t="shared" si="214"/>
        <v>3.314112230255683E-08</v>
      </c>
      <c r="AY175" s="55">
        <f t="shared" si="215"/>
        <v>0.0007199999989695004</v>
      </c>
      <c r="AZ175">
        <f t="shared" si="216"/>
        <v>0</v>
      </c>
      <c r="BA175">
        <f t="shared" si="217"/>
        <v>0</v>
      </c>
    </row>
    <row r="176" spans="1:53" ht="12.75">
      <c r="A176" s="50">
        <v>15</v>
      </c>
      <c r="B176" s="55">
        <f t="shared" si="211"/>
        <v>101.6</v>
      </c>
      <c r="C176" s="55">
        <f t="shared" si="166"/>
        <v>101.6</v>
      </c>
      <c r="D176" s="60">
        <f t="shared" si="167"/>
        <v>0.008814431891395413</v>
      </c>
      <c r="E176" s="55">
        <f t="shared" si="168"/>
        <v>0</v>
      </c>
      <c r="F176" s="55">
        <f t="shared" si="169"/>
        <v>2.0362174577457158E-07</v>
      </c>
      <c r="G176" s="55">
        <f t="shared" si="170"/>
        <v>-1.342826084508521E-07</v>
      </c>
      <c r="H176" s="60">
        <f t="shared" si="171"/>
        <v>0</v>
      </c>
      <c r="I176" s="60">
        <f t="shared" si="172"/>
        <v>3.1</v>
      </c>
      <c r="J176" s="55">
        <f t="shared" si="173"/>
        <v>101.59999916744782</v>
      </c>
      <c r="K176" s="55">
        <f t="shared" si="174"/>
        <v>0.001450170283254195</v>
      </c>
      <c r="L176" s="55">
        <f t="shared" si="175"/>
        <v>0.0007486177782688136</v>
      </c>
      <c r="M176" s="60">
        <f t="shared" si="176"/>
        <v>0.00881443066340415</v>
      </c>
      <c r="N176" s="60">
        <f t="shared" si="177"/>
        <v>3.1088144306634042</v>
      </c>
      <c r="O176" s="60">
        <f t="shared" si="178"/>
        <v>101.21338552848019</v>
      </c>
      <c r="P176" s="60">
        <f t="shared" si="179"/>
        <v>0.12404174047405825</v>
      </c>
      <c r="Q176" s="55">
        <f t="shared" si="180"/>
        <v>0.24733486316984768</v>
      </c>
      <c r="R176" s="55">
        <f t="shared" si="181"/>
        <v>164.06673593056342</v>
      </c>
      <c r="S176" s="55">
        <f t="shared" si="182"/>
        <v>0.09831788978174791</v>
      </c>
      <c r="T176" s="55">
        <f t="shared" si="183"/>
        <v>0.050699083606351864</v>
      </c>
      <c r="U176" s="55">
        <f t="shared" si="184"/>
        <v>105.17303154027792</v>
      </c>
      <c r="V176" s="55">
        <f t="shared" si="185"/>
        <v>26.556710304530217</v>
      </c>
      <c r="W176" s="55">
        <f t="shared" si="186"/>
        <v>523.3615827652425</v>
      </c>
      <c r="X176" s="55">
        <f t="shared" si="187"/>
        <v>125.58503026489757</v>
      </c>
      <c r="Y176" s="55">
        <f t="shared" si="212"/>
        <v>-101.6</v>
      </c>
      <c r="Z176" s="60">
        <f t="shared" si="188"/>
        <v>0.008814431891395413</v>
      </c>
      <c r="AA176" s="55">
        <f t="shared" si="189"/>
        <v>0</v>
      </c>
      <c r="AB176" s="55">
        <f t="shared" si="213"/>
        <v>2.0362174577457158E-07</v>
      </c>
      <c r="AC176" s="55">
        <f t="shared" si="190"/>
        <v>-1.342826084508521E-07</v>
      </c>
      <c r="AD176" s="60">
        <f t="shared" si="191"/>
        <v>0</v>
      </c>
      <c r="AE176" s="60">
        <f t="shared" si="192"/>
        <v>3.1</v>
      </c>
      <c r="AF176" s="55">
        <f t="shared" si="193"/>
        <v>-101.60000083255217</v>
      </c>
      <c r="AG176" s="55">
        <f t="shared" si="194"/>
        <v>-0.0014501703913452867</v>
      </c>
      <c r="AH176" s="55">
        <f t="shared" si="195"/>
        <v>-0.0007490250781316955</v>
      </c>
      <c r="AI176" s="60">
        <f t="shared" si="196"/>
        <v>0.008814433119381127</v>
      </c>
      <c r="AJ176" s="60">
        <f t="shared" si="197"/>
        <v>3.108814433119381</v>
      </c>
      <c r="AK176" s="60">
        <f t="shared" si="198"/>
        <v>-101.21317684893742</v>
      </c>
      <c r="AL176" s="60">
        <f t="shared" si="199"/>
        <v>-0.12404189223712435</v>
      </c>
      <c r="AM176" s="55">
        <f t="shared" si="200"/>
        <v>-0.24733475939611702</v>
      </c>
      <c r="AN176" s="55">
        <f t="shared" si="201"/>
        <v>164.06605333309784</v>
      </c>
      <c r="AO176" s="55">
        <f t="shared" si="202"/>
        <v>-0.0983184723210492</v>
      </c>
      <c r="AP176" s="55">
        <f t="shared" si="203"/>
        <v>-0.050697814754018605</v>
      </c>
      <c r="AQ176" s="55">
        <f t="shared" si="204"/>
        <v>105.17369866737033</v>
      </c>
      <c r="AR176" s="55">
        <f t="shared" si="205"/>
        <v>-26.556867147271735</v>
      </c>
      <c r="AS176" s="55">
        <f t="shared" si="206"/>
        <v>523.3777948290311</v>
      </c>
      <c r="AT176" s="55">
        <f t="shared" si="207"/>
        <v>125.60122685831311</v>
      </c>
      <c r="AU176" s="55">
        <f t="shared" si="208"/>
        <v>125.59312846009168</v>
      </c>
      <c r="AV176" s="55">
        <f t="shared" si="209"/>
        <v>-3.0685498586535687E-10</v>
      </c>
      <c r="AW176" s="55">
        <f t="shared" si="210"/>
        <v>0.4109232141632798</v>
      </c>
      <c r="AX176" s="55">
        <f t="shared" si="214"/>
        <v>3.114082915052575E-08</v>
      </c>
      <c r="AY176" s="55">
        <f t="shared" si="215"/>
        <v>0.0006999999989981253</v>
      </c>
      <c r="AZ176">
        <f t="shared" si="216"/>
        <v>0</v>
      </c>
      <c r="BA176">
        <f t="shared" si="217"/>
        <v>0</v>
      </c>
    </row>
    <row r="177" spans="1:53" ht="12.75">
      <c r="A177" s="50">
        <v>16</v>
      </c>
      <c r="B177" s="55">
        <f t="shared" si="211"/>
        <v>101.6</v>
      </c>
      <c r="C177" s="55">
        <f t="shared" si="166"/>
        <v>101.6</v>
      </c>
      <c r="D177" s="60">
        <f t="shared" si="167"/>
        <v>0.008814431891395413</v>
      </c>
      <c r="E177" s="55">
        <f t="shared" si="168"/>
        <v>0</v>
      </c>
      <c r="F177" s="55">
        <f t="shared" si="169"/>
        <v>1.9780398160958383E-07</v>
      </c>
      <c r="G177" s="55">
        <f t="shared" si="170"/>
        <v>-1.3044596249511352E-07</v>
      </c>
      <c r="H177" s="60">
        <f t="shared" si="171"/>
        <v>0</v>
      </c>
      <c r="I177" s="60">
        <f t="shared" si="172"/>
        <v>3.1</v>
      </c>
      <c r="J177" s="55">
        <f t="shared" si="173"/>
        <v>101.59999919123503</v>
      </c>
      <c r="K177" s="55">
        <f t="shared" si="174"/>
        <v>0.0014501702847983557</v>
      </c>
      <c r="L177" s="55">
        <f t="shared" si="175"/>
        <v>0.0007486235968382836</v>
      </c>
      <c r="M177" s="60">
        <f t="shared" si="176"/>
        <v>0.008814430698269371</v>
      </c>
      <c r="N177" s="60">
        <f t="shared" si="177"/>
        <v>3.1088144306982697</v>
      </c>
      <c r="O177" s="60">
        <f t="shared" si="178"/>
        <v>101.21338254734387</v>
      </c>
      <c r="P177" s="60">
        <f t="shared" si="179"/>
        <v>0.12404174264210215</v>
      </c>
      <c r="Q177" s="55">
        <f t="shared" si="180"/>
        <v>0.24733486168736601</v>
      </c>
      <c r="R177" s="55">
        <f t="shared" si="181"/>
        <v>164.06672617917525</v>
      </c>
      <c r="S177" s="55">
        <f t="shared" si="182"/>
        <v>0.09831789810373828</v>
      </c>
      <c r="T177" s="55">
        <f t="shared" si="183"/>
        <v>0.05069906547988945</v>
      </c>
      <c r="U177" s="55">
        <f t="shared" si="184"/>
        <v>105.17304107066138</v>
      </c>
      <c r="V177" s="55">
        <f t="shared" si="185"/>
        <v>26.556712545140968</v>
      </c>
      <c r="W177" s="55">
        <f t="shared" si="186"/>
        <v>523.3618143604507</v>
      </c>
      <c r="X177" s="55">
        <f t="shared" si="187"/>
        <v>125.58526163910108</v>
      </c>
      <c r="Y177" s="55">
        <f t="shared" si="212"/>
        <v>-101.6</v>
      </c>
      <c r="Z177" s="60">
        <f t="shared" si="188"/>
        <v>0.008814431891395413</v>
      </c>
      <c r="AA177" s="55">
        <f t="shared" si="189"/>
        <v>0</v>
      </c>
      <c r="AB177" s="55">
        <f t="shared" si="213"/>
        <v>1.9780398160958383E-07</v>
      </c>
      <c r="AC177" s="55">
        <f t="shared" si="190"/>
        <v>-1.3044596249511352E-07</v>
      </c>
      <c r="AD177" s="60">
        <f t="shared" si="191"/>
        <v>0</v>
      </c>
      <c r="AE177" s="60">
        <f t="shared" si="192"/>
        <v>3.1</v>
      </c>
      <c r="AF177" s="55">
        <f t="shared" si="193"/>
        <v>-101.60000080876496</v>
      </c>
      <c r="AG177" s="55">
        <f t="shared" si="194"/>
        <v>-0.001450170389801126</v>
      </c>
      <c r="AH177" s="55">
        <f t="shared" si="195"/>
        <v>-0.0007490192595622234</v>
      </c>
      <c r="AI177" s="60">
        <f t="shared" si="196"/>
        <v>0.008814433084517681</v>
      </c>
      <c r="AJ177" s="60">
        <f t="shared" si="197"/>
        <v>3.1088144330845178</v>
      </c>
      <c r="AK177" s="60">
        <f t="shared" si="198"/>
        <v>-101.21317983007374</v>
      </c>
      <c r="AL177" s="60">
        <f t="shared" si="199"/>
        <v>-0.1240418900690806</v>
      </c>
      <c r="AM177" s="55">
        <f t="shared" si="200"/>
        <v>-0.24733476087859899</v>
      </c>
      <c r="AN177" s="55">
        <f t="shared" si="201"/>
        <v>164.0660630844941</v>
      </c>
      <c r="AO177" s="55">
        <f t="shared" si="202"/>
        <v>-0.09831846399905966</v>
      </c>
      <c r="AP177" s="55">
        <f t="shared" si="203"/>
        <v>-0.05069783288047966</v>
      </c>
      <c r="AQ177" s="55">
        <f t="shared" si="204"/>
        <v>105.17368913698004</v>
      </c>
      <c r="AR177" s="55">
        <f t="shared" si="205"/>
        <v>-26.556864906661332</v>
      </c>
      <c r="AS177" s="55">
        <f t="shared" si="206"/>
        <v>523.3775632224208</v>
      </c>
      <c r="AT177" s="55">
        <f t="shared" si="207"/>
        <v>125.60099547270875</v>
      </c>
      <c r="AU177" s="55">
        <f t="shared" si="208"/>
        <v>125.59312846010914</v>
      </c>
      <c r="AV177" s="55">
        <f t="shared" si="209"/>
        <v>-2.893898454203736E-10</v>
      </c>
      <c r="AW177" s="55">
        <f t="shared" si="210"/>
        <v>0.39918255100547534</v>
      </c>
      <c r="AX177" s="55">
        <f t="shared" si="214"/>
        <v>2.9368399241480262E-08</v>
      </c>
      <c r="AY177" s="55">
        <f t="shared" si="215"/>
        <v>0.0006799999990267504</v>
      </c>
      <c r="AZ177">
        <f t="shared" si="216"/>
        <v>0</v>
      </c>
      <c r="BA177">
        <f t="shared" si="217"/>
        <v>0</v>
      </c>
    </row>
    <row r="178" spans="1:53" ht="12.75">
      <c r="A178" s="50">
        <v>17</v>
      </c>
      <c r="B178" s="55">
        <f t="shared" si="211"/>
        <v>101.6</v>
      </c>
      <c r="C178" s="55">
        <f t="shared" si="166"/>
        <v>101.6</v>
      </c>
      <c r="D178" s="60">
        <f t="shared" si="167"/>
        <v>0.008814431891395413</v>
      </c>
      <c r="E178" s="55">
        <f t="shared" si="168"/>
        <v>0</v>
      </c>
      <c r="F178" s="55">
        <f t="shared" si="169"/>
        <v>1.9198621744459606E-07</v>
      </c>
      <c r="G178" s="55">
        <f t="shared" si="170"/>
        <v>-1.2660931653937486E-07</v>
      </c>
      <c r="H178" s="60">
        <f t="shared" si="171"/>
        <v>0</v>
      </c>
      <c r="I178" s="60">
        <f t="shared" si="172"/>
        <v>3.1</v>
      </c>
      <c r="J178" s="55">
        <f t="shared" si="173"/>
        <v>101.59999921502224</v>
      </c>
      <c r="K178" s="55">
        <f t="shared" si="174"/>
        <v>0.0014501702863425128</v>
      </c>
      <c r="L178" s="55">
        <f t="shared" si="175"/>
        <v>0.000748629415407751</v>
      </c>
      <c r="M178" s="60">
        <f t="shared" si="176"/>
        <v>0.00881443073358934</v>
      </c>
      <c r="N178" s="60">
        <f t="shared" si="177"/>
        <v>3.1088144307335894</v>
      </c>
      <c r="O178" s="60">
        <f t="shared" si="178"/>
        <v>101.21337956620755</v>
      </c>
      <c r="P178" s="60">
        <f t="shared" si="179"/>
        <v>0.12404174481014604</v>
      </c>
      <c r="Q178" s="55">
        <f t="shared" si="180"/>
        <v>0.24733486020488432</v>
      </c>
      <c r="R178" s="55">
        <f t="shared" si="181"/>
        <v>164.0667164277869</v>
      </c>
      <c r="S178" s="55">
        <f t="shared" si="182"/>
        <v>0.09831790642572866</v>
      </c>
      <c r="T178" s="55">
        <f t="shared" si="183"/>
        <v>0.05069904735342701</v>
      </c>
      <c r="U178" s="55">
        <f t="shared" si="184"/>
        <v>105.17305060104502</v>
      </c>
      <c r="V178" s="55">
        <f t="shared" si="185"/>
        <v>26.55671478575172</v>
      </c>
      <c r="W178" s="55">
        <f t="shared" si="186"/>
        <v>523.3620459558248</v>
      </c>
      <c r="X178" s="55">
        <f t="shared" si="187"/>
        <v>125.58549301347045</v>
      </c>
      <c r="Y178" s="55">
        <f t="shared" si="212"/>
        <v>-101.6</v>
      </c>
      <c r="Z178" s="60">
        <f t="shared" si="188"/>
        <v>0.008814431891395413</v>
      </c>
      <c r="AA178" s="55">
        <f t="shared" si="189"/>
        <v>0</v>
      </c>
      <c r="AB178" s="55">
        <f t="shared" si="213"/>
        <v>1.9198621744459606E-07</v>
      </c>
      <c r="AC178" s="55">
        <f t="shared" si="190"/>
        <v>-1.2660931653937486E-07</v>
      </c>
      <c r="AD178" s="60">
        <f t="shared" si="191"/>
        <v>0</v>
      </c>
      <c r="AE178" s="60">
        <f t="shared" si="192"/>
        <v>3.1</v>
      </c>
      <c r="AF178" s="55">
        <f t="shared" si="193"/>
        <v>-101.60000078497775</v>
      </c>
      <c r="AG178" s="55">
        <f t="shared" si="194"/>
        <v>-0.0014501703882569689</v>
      </c>
      <c r="AH178" s="55">
        <f t="shared" si="195"/>
        <v>-0.0007490134409927529</v>
      </c>
      <c r="AI178" s="60">
        <f t="shared" si="196"/>
        <v>0.008814433049197934</v>
      </c>
      <c r="AJ178" s="60">
        <f t="shared" si="197"/>
        <v>3.108814433049198</v>
      </c>
      <c r="AK178" s="60">
        <f t="shared" si="198"/>
        <v>-101.21318281121007</v>
      </c>
      <c r="AL178" s="60">
        <f t="shared" si="199"/>
        <v>-0.12404188790103692</v>
      </c>
      <c r="AM178" s="55">
        <f t="shared" si="200"/>
        <v>-0.24733476236108107</v>
      </c>
      <c r="AN178" s="55">
        <f t="shared" si="201"/>
        <v>164.06607283589108</v>
      </c>
      <c r="AO178" s="55">
        <f t="shared" si="202"/>
        <v>-0.09831845567706973</v>
      </c>
      <c r="AP178" s="55">
        <f t="shared" si="203"/>
        <v>-0.0506978510069416</v>
      </c>
      <c r="AQ178" s="55">
        <f t="shared" si="204"/>
        <v>105.17367960658902</v>
      </c>
      <c r="AR178" s="55">
        <f t="shared" si="205"/>
        <v>-26.556862666050826</v>
      </c>
      <c r="AS178" s="55">
        <f t="shared" si="206"/>
        <v>523.3773316159649</v>
      </c>
      <c r="AT178" s="55">
        <f t="shared" si="207"/>
        <v>125.60076408725865</v>
      </c>
      <c r="AU178" s="55">
        <f t="shared" si="208"/>
        <v>125.59312846012097</v>
      </c>
      <c r="AV178" s="55">
        <f t="shared" si="209"/>
        <v>-2.7756641429732554E-10</v>
      </c>
      <c r="AW178" s="55">
        <f t="shared" si="210"/>
        <v>0.387441887554367</v>
      </c>
      <c r="AX178" s="55">
        <f t="shared" si="214"/>
        <v>2.8168511784746464E-08</v>
      </c>
      <c r="AY178" s="55">
        <f t="shared" si="215"/>
        <v>0.0006599999990553753</v>
      </c>
      <c r="AZ178">
        <f t="shared" si="216"/>
        <v>0</v>
      </c>
      <c r="BA178">
        <f t="shared" si="217"/>
        <v>0</v>
      </c>
    </row>
    <row r="179" spans="1:53" ht="12.75">
      <c r="A179" s="50">
        <v>18</v>
      </c>
      <c r="B179" s="55">
        <f t="shared" si="211"/>
        <v>101.6</v>
      </c>
      <c r="C179" s="55">
        <f t="shared" si="166"/>
        <v>101.6</v>
      </c>
      <c r="D179" s="60">
        <f t="shared" si="167"/>
        <v>0.008814431891395413</v>
      </c>
      <c r="E179" s="55">
        <f t="shared" si="168"/>
        <v>0</v>
      </c>
      <c r="F179" s="55">
        <f t="shared" si="169"/>
        <v>1.861684532796083E-07</v>
      </c>
      <c r="G179" s="55">
        <f t="shared" si="170"/>
        <v>-1.227726705836363E-07</v>
      </c>
      <c r="H179" s="60">
        <f t="shared" si="171"/>
        <v>0</v>
      </c>
      <c r="I179" s="60">
        <f t="shared" si="172"/>
        <v>3.1</v>
      </c>
      <c r="J179" s="55">
        <f t="shared" si="173"/>
        <v>101.59999923880943</v>
      </c>
      <c r="K179" s="55">
        <f t="shared" si="174"/>
        <v>0.0014501702878866735</v>
      </c>
      <c r="L179" s="55">
        <f t="shared" si="175"/>
        <v>0.0007486352339772205</v>
      </c>
      <c r="M179" s="60">
        <f t="shared" si="176"/>
        <v>0.008814430768454118</v>
      </c>
      <c r="N179" s="60">
        <f t="shared" si="177"/>
        <v>3.1088144307684544</v>
      </c>
      <c r="O179" s="60">
        <f t="shared" si="178"/>
        <v>101.21337658507122</v>
      </c>
      <c r="P179" s="60">
        <f t="shared" si="179"/>
        <v>0.12404174697818993</v>
      </c>
      <c r="Q179" s="55">
        <f t="shared" si="180"/>
        <v>0.24733485872240263</v>
      </c>
      <c r="R179" s="55">
        <f t="shared" si="181"/>
        <v>164.06670667639838</v>
      </c>
      <c r="S179" s="55">
        <f t="shared" si="182"/>
        <v>0.09831791474771912</v>
      </c>
      <c r="T179" s="55">
        <f t="shared" si="183"/>
        <v>0.0506990292269644</v>
      </c>
      <c r="U179" s="55">
        <f t="shared" si="184"/>
        <v>105.17306013142877</v>
      </c>
      <c r="V179" s="55">
        <f t="shared" si="185"/>
        <v>26.55671702636249</v>
      </c>
      <c r="W179" s="55">
        <f t="shared" si="186"/>
        <v>523.3622775513666</v>
      </c>
      <c r="X179" s="55">
        <f t="shared" si="187"/>
        <v>125.58572438800752</v>
      </c>
      <c r="Y179" s="55">
        <f t="shared" si="212"/>
        <v>-101.6</v>
      </c>
      <c r="Z179" s="60">
        <f t="shared" si="188"/>
        <v>0.008814431891395413</v>
      </c>
      <c r="AA179" s="55">
        <f t="shared" si="189"/>
        <v>0</v>
      </c>
      <c r="AB179" s="55">
        <f t="shared" si="213"/>
        <v>1.861684532796083E-07</v>
      </c>
      <c r="AC179" s="55">
        <f t="shared" si="190"/>
        <v>-1.227726705836363E-07</v>
      </c>
      <c r="AD179" s="60">
        <f t="shared" si="191"/>
        <v>0</v>
      </c>
      <c r="AE179" s="60">
        <f t="shared" si="192"/>
        <v>3.1</v>
      </c>
      <c r="AF179" s="55">
        <f t="shared" si="193"/>
        <v>-101.60000076119056</v>
      </c>
      <c r="AG179" s="55">
        <f t="shared" si="194"/>
        <v>-0.0014501703867128013</v>
      </c>
      <c r="AH179" s="55">
        <f t="shared" si="195"/>
        <v>-0.0007490076224232769</v>
      </c>
      <c r="AI179" s="60">
        <f t="shared" si="196"/>
        <v>0.008814433014330936</v>
      </c>
      <c r="AJ179" s="60">
        <f t="shared" si="197"/>
        <v>3.108814433014331</v>
      </c>
      <c r="AK179" s="60">
        <f t="shared" si="198"/>
        <v>-101.21318579234641</v>
      </c>
      <c r="AL179" s="60">
        <f t="shared" si="199"/>
        <v>-0.12404188573299318</v>
      </c>
      <c r="AM179" s="55">
        <f t="shared" si="200"/>
        <v>-0.2473347638435631</v>
      </c>
      <c r="AN179" s="55">
        <f t="shared" si="201"/>
        <v>164.0660825872871</v>
      </c>
      <c r="AO179" s="55">
        <f t="shared" si="202"/>
        <v>-0.09831844735508019</v>
      </c>
      <c r="AP179" s="55">
        <f t="shared" si="203"/>
        <v>-0.05069786913340271</v>
      </c>
      <c r="AQ179" s="55">
        <f t="shared" si="204"/>
        <v>105.1736700761989</v>
      </c>
      <c r="AR179" s="55">
        <f t="shared" si="205"/>
        <v>-26.55686042544042</v>
      </c>
      <c r="AS179" s="55">
        <f t="shared" si="206"/>
        <v>523.3771000096851</v>
      </c>
      <c r="AT179" s="55">
        <f t="shared" si="207"/>
        <v>125.600532701985</v>
      </c>
      <c r="AU179" s="55">
        <f t="shared" si="208"/>
        <v>125.59312846013911</v>
      </c>
      <c r="AV179" s="55">
        <f t="shared" si="209"/>
        <v>-2.594191528260126E-10</v>
      </c>
      <c r="AW179" s="55">
        <f t="shared" si="210"/>
        <v>0.37570122432482456</v>
      </c>
      <c r="AX179" s="55">
        <f t="shared" si="214"/>
        <v>2.6326857599351218E-08</v>
      </c>
      <c r="AY179" s="55">
        <f t="shared" si="215"/>
        <v>0.0006399999990840002</v>
      </c>
      <c r="AZ179">
        <f t="shared" si="216"/>
        <v>0</v>
      </c>
      <c r="BA179">
        <f t="shared" si="217"/>
        <v>0</v>
      </c>
    </row>
    <row r="180" spans="1:53" ht="12.75">
      <c r="A180" s="50">
        <v>19</v>
      </c>
      <c r="B180" s="55">
        <f t="shared" si="211"/>
        <v>101.6</v>
      </c>
      <c r="C180" s="55">
        <f t="shared" si="166"/>
        <v>101.6</v>
      </c>
      <c r="D180" s="60">
        <f t="shared" si="167"/>
        <v>0.008814431891395413</v>
      </c>
      <c r="E180" s="55">
        <f t="shared" si="168"/>
        <v>0</v>
      </c>
      <c r="F180" s="55">
        <f t="shared" si="169"/>
        <v>1.8035068911462056E-07</v>
      </c>
      <c r="G180" s="55">
        <f t="shared" si="170"/>
        <v>-1.1893602462789771E-07</v>
      </c>
      <c r="H180" s="60">
        <f t="shared" si="171"/>
        <v>0</v>
      </c>
      <c r="I180" s="60">
        <f t="shared" si="172"/>
        <v>3.1</v>
      </c>
      <c r="J180" s="55">
        <f t="shared" si="173"/>
        <v>101.59999926259664</v>
      </c>
      <c r="K180" s="55">
        <f t="shared" si="174"/>
        <v>0.0014501702894308306</v>
      </c>
      <c r="L180" s="55">
        <f t="shared" si="175"/>
        <v>0.0007486410525466883</v>
      </c>
      <c r="M180" s="60">
        <f t="shared" si="176"/>
        <v>0.008814430803317563</v>
      </c>
      <c r="N180" s="60">
        <f t="shared" si="177"/>
        <v>3.1088144308033177</v>
      </c>
      <c r="O180" s="60">
        <f t="shared" si="178"/>
        <v>101.2133736039349</v>
      </c>
      <c r="P180" s="60">
        <f t="shared" si="179"/>
        <v>0.12404174914623381</v>
      </c>
      <c r="Q180" s="55">
        <f t="shared" si="180"/>
        <v>0.24733485723992094</v>
      </c>
      <c r="R180" s="55">
        <f t="shared" si="181"/>
        <v>164.0666969250098</v>
      </c>
      <c r="S180" s="55">
        <f t="shared" si="182"/>
        <v>0.09831792306970946</v>
      </c>
      <c r="T180" s="55">
        <f t="shared" si="183"/>
        <v>0.05069901110050201</v>
      </c>
      <c r="U180" s="55">
        <f t="shared" si="184"/>
        <v>105.17306966181258</v>
      </c>
      <c r="V180" s="55">
        <f t="shared" si="185"/>
        <v>26.556719266973232</v>
      </c>
      <c r="W180" s="55">
        <f t="shared" si="186"/>
        <v>523.3625091470709</v>
      </c>
      <c r="X180" s="55">
        <f t="shared" si="187"/>
        <v>125.58595576270704</v>
      </c>
      <c r="Y180" s="55">
        <f t="shared" si="212"/>
        <v>-101.6</v>
      </c>
      <c r="Z180" s="60">
        <f t="shared" si="188"/>
        <v>0.008814431891395413</v>
      </c>
      <c r="AA180" s="55">
        <f t="shared" si="189"/>
        <v>0</v>
      </c>
      <c r="AB180" s="55">
        <f t="shared" si="213"/>
        <v>1.8035068911462056E-07</v>
      </c>
      <c r="AC180" s="55">
        <f t="shared" si="190"/>
        <v>-1.1893602462789771E-07</v>
      </c>
      <c r="AD180" s="60">
        <f t="shared" si="191"/>
        <v>0</v>
      </c>
      <c r="AE180" s="60">
        <f t="shared" si="192"/>
        <v>3.1</v>
      </c>
      <c r="AF180" s="55">
        <f t="shared" si="193"/>
        <v>-101.60000073740335</v>
      </c>
      <c r="AG180" s="55">
        <f t="shared" si="194"/>
        <v>-0.0014501703851686441</v>
      </c>
      <c r="AH180" s="55">
        <f t="shared" si="195"/>
        <v>-0.0007490018038538064</v>
      </c>
      <c r="AI180" s="60">
        <f t="shared" si="196"/>
        <v>0.008814432979012743</v>
      </c>
      <c r="AJ180" s="60">
        <f t="shared" si="197"/>
        <v>3.108814432979013</v>
      </c>
      <c r="AK180" s="60">
        <f t="shared" si="198"/>
        <v>-101.21318877348273</v>
      </c>
      <c r="AL180" s="60">
        <f t="shared" si="199"/>
        <v>-0.12404188356494945</v>
      </c>
      <c r="AM180" s="55">
        <f t="shared" si="200"/>
        <v>-0.2473347653260451</v>
      </c>
      <c r="AN180" s="55">
        <f t="shared" si="201"/>
        <v>164.06609233868306</v>
      </c>
      <c r="AO180" s="55">
        <f t="shared" si="202"/>
        <v>-0.0983184390330906</v>
      </c>
      <c r="AP180" s="55">
        <f t="shared" si="203"/>
        <v>-0.050697887259863905</v>
      </c>
      <c r="AQ180" s="55">
        <f t="shared" si="204"/>
        <v>105.17366054580884</v>
      </c>
      <c r="AR180" s="55">
        <f t="shared" si="205"/>
        <v>-26.556858184829995</v>
      </c>
      <c r="AS180" s="55">
        <f t="shared" si="206"/>
        <v>523.3768684035696</v>
      </c>
      <c r="AT180" s="55">
        <f t="shared" si="207"/>
        <v>125.60030131687517</v>
      </c>
      <c r="AU180" s="55">
        <f t="shared" si="208"/>
        <v>125.59312846015466</v>
      </c>
      <c r="AV180" s="55">
        <f t="shared" si="209"/>
        <v>-2.438724777675816E-10</v>
      </c>
      <c r="AW180" s="55">
        <f t="shared" si="210"/>
        <v>0.3639605611293752</v>
      </c>
      <c r="AX180" s="55">
        <f t="shared" si="214"/>
        <v>2.474912096754049E-08</v>
      </c>
      <c r="AY180" s="55">
        <f t="shared" si="215"/>
        <v>0.0006199999991126253</v>
      </c>
      <c r="AZ180">
        <f t="shared" si="216"/>
        <v>0</v>
      </c>
      <c r="BA180">
        <f t="shared" si="217"/>
        <v>0</v>
      </c>
    </row>
    <row r="181" spans="1:53" ht="12.75">
      <c r="A181" s="50">
        <v>20</v>
      </c>
      <c r="B181" s="55">
        <f t="shared" si="211"/>
        <v>101.6</v>
      </c>
      <c r="C181" s="55">
        <f t="shared" si="166"/>
        <v>101.6</v>
      </c>
      <c r="D181" s="60">
        <f t="shared" si="167"/>
        <v>0.008814431891395413</v>
      </c>
      <c r="E181" s="55">
        <f t="shared" si="168"/>
        <v>0</v>
      </c>
      <c r="F181" s="55">
        <f t="shared" si="169"/>
        <v>1.7453292494963279E-07</v>
      </c>
      <c r="G181" s="55">
        <f t="shared" si="170"/>
        <v>-1.150993786721591E-07</v>
      </c>
      <c r="H181" s="60">
        <f t="shared" si="171"/>
        <v>0</v>
      </c>
      <c r="I181" s="60">
        <f t="shared" si="172"/>
        <v>3.1</v>
      </c>
      <c r="J181" s="55">
        <f t="shared" si="173"/>
        <v>101.59999928638385</v>
      </c>
      <c r="K181" s="55">
        <f t="shared" si="174"/>
        <v>0.0014501702909749808</v>
      </c>
      <c r="L181" s="55">
        <f t="shared" si="175"/>
        <v>0.0007486468711161522</v>
      </c>
      <c r="M181" s="60">
        <f t="shared" si="176"/>
        <v>0.00881443083863731</v>
      </c>
      <c r="N181" s="60">
        <f t="shared" si="177"/>
        <v>3.1088144308386374</v>
      </c>
      <c r="O181" s="60">
        <f t="shared" si="178"/>
        <v>101.21337062279858</v>
      </c>
      <c r="P181" s="60">
        <f t="shared" si="179"/>
        <v>0.12404175131427769</v>
      </c>
      <c r="Q181" s="55">
        <f t="shared" si="180"/>
        <v>0.24733485575743924</v>
      </c>
      <c r="R181" s="55">
        <f t="shared" si="181"/>
        <v>164.066687173621</v>
      </c>
      <c r="S181" s="55">
        <f t="shared" si="182"/>
        <v>0.09831793139169995</v>
      </c>
      <c r="T181" s="55">
        <f t="shared" si="183"/>
        <v>0.05069899297403935</v>
      </c>
      <c r="U181" s="55">
        <f t="shared" si="184"/>
        <v>105.17307919219667</v>
      </c>
      <c r="V181" s="55">
        <f t="shared" si="185"/>
        <v>26.556721507584005</v>
      </c>
      <c r="W181" s="55">
        <f t="shared" si="186"/>
        <v>523.3627407429444</v>
      </c>
      <c r="X181" s="55">
        <f t="shared" si="187"/>
        <v>125.58618713757573</v>
      </c>
      <c r="Y181" s="55">
        <f t="shared" si="212"/>
        <v>-101.6</v>
      </c>
      <c r="Z181" s="60">
        <f t="shared" si="188"/>
        <v>0.008814431891395413</v>
      </c>
      <c r="AA181" s="55">
        <f t="shared" si="189"/>
        <v>0</v>
      </c>
      <c r="AB181" s="55">
        <f t="shared" si="213"/>
        <v>1.7453292494963279E-07</v>
      </c>
      <c r="AC181" s="55">
        <f t="shared" si="190"/>
        <v>-1.150993786721591E-07</v>
      </c>
      <c r="AD181" s="60">
        <f t="shared" si="191"/>
        <v>0</v>
      </c>
      <c r="AE181" s="60">
        <f t="shared" si="192"/>
        <v>3.1</v>
      </c>
      <c r="AF181" s="55">
        <f t="shared" si="193"/>
        <v>-101.60000071361614</v>
      </c>
      <c r="AG181" s="55">
        <f t="shared" si="194"/>
        <v>-0.0014501703836244835</v>
      </c>
      <c r="AH181" s="55">
        <f t="shared" si="195"/>
        <v>-0.0007489959852843343</v>
      </c>
      <c r="AI181" s="60">
        <f t="shared" si="196"/>
        <v>0.008814432944149742</v>
      </c>
      <c r="AJ181" s="60">
        <f t="shared" si="197"/>
        <v>3.1088144329441496</v>
      </c>
      <c r="AK181" s="60">
        <f t="shared" si="198"/>
        <v>-101.21319175461906</v>
      </c>
      <c r="AL181" s="60">
        <f t="shared" si="199"/>
        <v>-0.12404188139690574</v>
      </c>
      <c r="AM181" s="55">
        <f t="shared" si="200"/>
        <v>-0.24733476680852715</v>
      </c>
      <c r="AN181" s="55">
        <f t="shared" si="201"/>
        <v>164.06610209007886</v>
      </c>
      <c r="AO181" s="55">
        <f t="shared" si="202"/>
        <v>-0.09831843071110113</v>
      </c>
      <c r="AP181" s="55">
        <f t="shared" si="203"/>
        <v>-0.050697905386324876</v>
      </c>
      <c r="AQ181" s="55">
        <f t="shared" si="204"/>
        <v>105.17365101541895</v>
      </c>
      <c r="AR181" s="55">
        <f t="shared" si="205"/>
        <v>-26.556855944219613</v>
      </c>
      <c r="AS181" s="55">
        <f t="shared" si="206"/>
        <v>523.3766367976228</v>
      </c>
      <c r="AT181" s="55">
        <f t="shared" si="207"/>
        <v>125.6000699319344</v>
      </c>
      <c r="AU181" s="55">
        <f t="shared" si="208"/>
        <v>125.59312846017357</v>
      </c>
      <c r="AV181" s="55">
        <f t="shared" si="209"/>
        <v>-2.2495783014164772E-10</v>
      </c>
      <c r="AW181" s="55">
        <f t="shared" si="210"/>
        <v>0.3522198979305273</v>
      </c>
      <c r="AX181" s="55">
        <f t="shared" si="214"/>
        <v>2.2829589471251768E-08</v>
      </c>
      <c r="AY181" s="55">
        <f t="shared" si="215"/>
        <v>0.0005999999991412504</v>
      </c>
      <c r="AZ181">
        <f t="shared" si="216"/>
        <v>0</v>
      </c>
      <c r="BA181">
        <f t="shared" si="217"/>
        <v>0</v>
      </c>
    </row>
    <row r="182" spans="1:53" ht="12.75">
      <c r="A182" s="50">
        <v>21</v>
      </c>
      <c r="B182" s="55">
        <f t="shared" si="211"/>
        <v>101.6</v>
      </c>
      <c r="C182" s="55">
        <f t="shared" si="166"/>
        <v>101.6</v>
      </c>
      <c r="D182" s="60">
        <f t="shared" si="167"/>
        <v>0.008814431891395413</v>
      </c>
      <c r="E182" s="55">
        <f t="shared" si="168"/>
        <v>0</v>
      </c>
      <c r="F182" s="55">
        <f t="shared" si="169"/>
        <v>1.6871516078464504E-07</v>
      </c>
      <c r="G182" s="55">
        <f t="shared" si="170"/>
        <v>-1.1126273271642047E-07</v>
      </c>
      <c r="H182" s="60">
        <f t="shared" si="171"/>
        <v>0</v>
      </c>
      <c r="I182" s="60">
        <f t="shared" si="172"/>
        <v>3.1</v>
      </c>
      <c r="J182" s="55">
        <f t="shared" si="173"/>
        <v>101.59999931017106</v>
      </c>
      <c r="K182" s="55">
        <f t="shared" si="174"/>
        <v>0.001450170292519138</v>
      </c>
      <c r="L182" s="55">
        <f t="shared" si="175"/>
        <v>0.0007486526896856205</v>
      </c>
      <c r="M182" s="60">
        <f t="shared" si="176"/>
        <v>0.008814430873500756</v>
      </c>
      <c r="N182" s="60">
        <f t="shared" si="177"/>
        <v>3.108814430873501</v>
      </c>
      <c r="O182" s="60">
        <f t="shared" si="178"/>
        <v>101.21336764166226</v>
      </c>
      <c r="P182" s="60">
        <f t="shared" si="179"/>
        <v>0.12404175348232155</v>
      </c>
      <c r="Q182" s="55">
        <f t="shared" si="180"/>
        <v>0.24733485427495747</v>
      </c>
      <c r="R182" s="55">
        <f t="shared" si="181"/>
        <v>164.0666774222321</v>
      </c>
      <c r="S182" s="55">
        <f t="shared" si="182"/>
        <v>0.0983179397136903</v>
      </c>
      <c r="T182" s="55">
        <f t="shared" si="183"/>
        <v>0.05069897484757688</v>
      </c>
      <c r="U182" s="55">
        <f t="shared" si="184"/>
        <v>105.17308872258076</v>
      </c>
      <c r="V182" s="55">
        <f t="shared" si="185"/>
        <v>26.556723748194738</v>
      </c>
      <c r="W182" s="55">
        <f t="shared" si="186"/>
        <v>523.3629723389806</v>
      </c>
      <c r="X182" s="55">
        <f t="shared" si="187"/>
        <v>125.58641851260722</v>
      </c>
      <c r="Y182" s="55">
        <f t="shared" si="212"/>
        <v>-101.6</v>
      </c>
      <c r="Z182" s="60">
        <f t="shared" si="188"/>
        <v>0.008814431891395413</v>
      </c>
      <c r="AA182" s="55">
        <f t="shared" si="189"/>
        <v>0</v>
      </c>
      <c r="AB182" s="55">
        <f t="shared" si="213"/>
        <v>1.6871516078464504E-07</v>
      </c>
      <c r="AC182" s="55">
        <f t="shared" si="190"/>
        <v>-1.1126273271642047E-07</v>
      </c>
      <c r="AD182" s="60">
        <f t="shared" si="191"/>
        <v>0</v>
      </c>
      <c r="AE182" s="60">
        <f t="shared" si="192"/>
        <v>3.1</v>
      </c>
      <c r="AF182" s="55">
        <f t="shared" si="193"/>
        <v>-101.60000068982893</v>
      </c>
      <c r="AG182" s="55">
        <f t="shared" si="194"/>
        <v>-0.0014501703820803333</v>
      </c>
      <c r="AH182" s="55">
        <f t="shared" si="195"/>
        <v>-0.0007489901667148682</v>
      </c>
      <c r="AI182" s="60">
        <f t="shared" si="196"/>
        <v>0.008814432908831549</v>
      </c>
      <c r="AJ182" s="60">
        <f t="shared" si="197"/>
        <v>3.1088144329088316</v>
      </c>
      <c r="AK182" s="60">
        <f t="shared" si="198"/>
        <v>-101.21319473575538</v>
      </c>
      <c r="AL182" s="60">
        <f t="shared" si="199"/>
        <v>-0.12404187922886202</v>
      </c>
      <c r="AM182" s="55">
        <f t="shared" si="200"/>
        <v>-0.24733476829100917</v>
      </c>
      <c r="AN182" s="55">
        <f t="shared" si="201"/>
        <v>164.06611184147533</v>
      </c>
      <c r="AO182" s="55">
        <f t="shared" si="202"/>
        <v>-0.09831842238911112</v>
      </c>
      <c r="AP182" s="55">
        <f t="shared" si="203"/>
        <v>-0.05069792351278693</v>
      </c>
      <c r="AQ182" s="55">
        <f t="shared" si="204"/>
        <v>105.17364148502833</v>
      </c>
      <c r="AR182" s="55">
        <f t="shared" si="205"/>
        <v>-26.556853703609075</v>
      </c>
      <c r="AS182" s="55">
        <f t="shared" si="206"/>
        <v>523.3764051918273</v>
      </c>
      <c r="AT182" s="55">
        <f t="shared" si="207"/>
        <v>125.5998385471446</v>
      </c>
      <c r="AU182" s="55">
        <f t="shared" si="208"/>
        <v>125.59312846018366</v>
      </c>
      <c r="AV182" s="55">
        <f t="shared" si="209"/>
        <v>-2.148681232938543E-10</v>
      </c>
      <c r="AW182" s="55">
        <f t="shared" si="210"/>
        <v>0.34047923443264505</v>
      </c>
      <c r="AX182" s="55">
        <f t="shared" si="214"/>
        <v>2.1805647050241223E-08</v>
      </c>
      <c r="AY182" s="55">
        <f t="shared" si="215"/>
        <v>0.0005799999991698754</v>
      </c>
      <c r="AZ182">
        <f t="shared" si="216"/>
        <v>0</v>
      </c>
      <c r="BA182">
        <f t="shared" si="217"/>
        <v>0</v>
      </c>
    </row>
    <row r="183" spans="1:53" ht="12.75">
      <c r="A183" s="50">
        <v>22</v>
      </c>
      <c r="B183" s="55">
        <f t="shared" si="211"/>
        <v>101.6</v>
      </c>
      <c r="C183" s="55">
        <f t="shared" si="166"/>
        <v>101.6</v>
      </c>
      <c r="D183" s="60">
        <f t="shared" si="167"/>
        <v>0.008814431891395413</v>
      </c>
      <c r="E183" s="55">
        <f t="shared" si="168"/>
        <v>0</v>
      </c>
      <c r="F183" s="55">
        <f t="shared" si="169"/>
        <v>1.6289739661965726E-07</v>
      </c>
      <c r="G183" s="55">
        <f t="shared" si="170"/>
        <v>-1.0742608676068185E-07</v>
      </c>
      <c r="H183" s="60">
        <f t="shared" si="171"/>
        <v>0</v>
      </c>
      <c r="I183" s="60">
        <f t="shared" si="172"/>
        <v>3.1</v>
      </c>
      <c r="J183" s="55">
        <f t="shared" si="173"/>
        <v>101.59999933395825</v>
      </c>
      <c r="K183" s="55">
        <f t="shared" si="174"/>
        <v>0.0014501702940633056</v>
      </c>
      <c r="L183" s="55">
        <f t="shared" si="175"/>
        <v>0.0007486585082550935</v>
      </c>
      <c r="M183" s="60">
        <f t="shared" si="176"/>
        <v>0.00881443090882228</v>
      </c>
      <c r="N183" s="60">
        <f t="shared" si="177"/>
        <v>3.108814430908822</v>
      </c>
      <c r="O183" s="60">
        <f t="shared" si="178"/>
        <v>101.21336466052593</v>
      </c>
      <c r="P183" s="60">
        <f t="shared" si="179"/>
        <v>0.1240417556503654</v>
      </c>
      <c r="Q183" s="55">
        <f t="shared" si="180"/>
        <v>0.24733485279247572</v>
      </c>
      <c r="R183" s="55">
        <f t="shared" si="181"/>
        <v>164.06666767084295</v>
      </c>
      <c r="S183" s="55">
        <f t="shared" si="182"/>
        <v>0.09831794803568075</v>
      </c>
      <c r="T183" s="55">
        <f t="shared" si="183"/>
        <v>0.05069895672111421</v>
      </c>
      <c r="U183" s="55">
        <f t="shared" si="184"/>
        <v>105.17309825296508</v>
      </c>
      <c r="V183" s="55">
        <f t="shared" si="185"/>
        <v>26.556725988805507</v>
      </c>
      <c r="W183" s="55">
        <f t="shared" si="186"/>
        <v>523.3632039351851</v>
      </c>
      <c r="X183" s="55">
        <f t="shared" si="187"/>
        <v>125.58664988780674</v>
      </c>
      <c r="Y183" s="55">
        <f t="shared" si="212"/>
        <v>-101.6</v>
      </c>
      <c r="Z183" s="60">
        <f t="shared" si="188"/>
        <v>0.008814431891395413</v>
      </c>
      <c r="AA183" s="55">
        <f t="shared" si="189"/>
        <v>0</v>
      </c>
      <c r="AB183" s="55">
        <f t="shared" si="213"/>
        <v>1.6289739661965726E-07</v>
      </c>
      <c r="AC183" s="55">
        <f t="shared" si="190"/>
        <v>-1.0742608676068185E-07</v>
      </c>
      <c r="AD183" s="60">
        <f t="shared" si="191"/>
        <v>0</v>
      </c>
      <c r="AE183" s="60">
        <f t="shared" si="192"/>
        <v>3.1</v>
      </c>
      <c r="AF183" s="55">
        <f t="shared" si="193"/>
        <v>-101.60000066604174</v>
      </c>
      <c r="AG183" s="55">
        <f t="shared" si="194"/>
        <v>-0.0014501703805361726</v>
      </c>
      <c r="AH183" s="55">
        <f t="shared" si="195"/>
        <v>-0.000748984348145396</v>
      </c>
      <c r="AI183" s="60">
        <f t="shared" si="196"/>
        <v>0.008814432873966549</v>
      </c>
      <c r="AJ183" s="60">
        <f t="shared" si="197"/>
        <v>3.1088144328739666</v>
      </c>
      <c r="AK183" s="60">
        <f t="shared" si="198"/>
        <v>-101.21319771689171</v>
      </c>
      <c r="AL183" s="60">
        <f t="shared" si="199"/>
        <v>-0.1240418770608183</v>
      </c>
      <c r="AM183" s="55">
        <f t="shared" si="200"/>
        <v>-0.2473347697734912</v>
      </c>
      <c r="AN183" s="55">
        <f t="shared" si="201"/>
        <v>164.06612159287096</v>
      </c>
      <c r="AO183" s="55">
        <f t="shared" si="202"/>
        <v>-0.09831841406712152</v>
      </c>
      <c r="AP183" s="55">
        <f t="shared" si="203"/>
        <v>-0.05069794163924815</v>
      </c>
      <c r="AQ183" s="55">
        <f t="shared" si="204"/>
        <v>105.17363195463855</v>
      </c>
      <c r="AR183" s="55">
        <f t="shared" si="205"/>
        <v>-26.556851462998644</v>
      </c>
      <c r="AS183" s="55">
        <f t="shared" si="206"/>
        <v>523.3761735862081</v>
      </c>
      <c r="AT183" s="55">
        <f t="shared" si="207"/>
        <v>125.59960716253136</v>
      </c>
      <c r="AU183" s="55">
        <f t="shared" si="208"/>
        <v>125.59312846020029</v>
      </c>
      <c r="AV183" s="55">
        <f t="shared" si="209"/>
        <v>-1.9824142327706795E-10</v>
      </c>
      <c r="AW183" s="55">
        <f t="shared" si="210"/>
        <v>0.3287385711498745</v>
      </c>
      <c r="AX183" s="55">
        <f t="shared" si="214"/>
        <v>2.011830531420999E-08</v>
      </c>
      <c r="AY183" s="55">
        <f t="shared" si="215"/>
        <v>0.0005599999991985002</v>
      </c>
      <c r="AZ183">
        <f t="shared" si="216"/>
        <v>0</v>
      </c>
      <c r="BA183">
        <f t="shared" si="217"/>
        <v>0</v>
      </c>
    </row>
    <row r="184" spans="1:53" ht="12.75">
      <c r="A184" s="50">
        <v>23</v>
      </c>
      <c r="B184" s="55">
        <f t="shared" si="211"/>
        <v>101.6</v>
      </c>
      <c r="C184" s="55">
        <f t="shared" si="166"/>
        <v>101.6</v>
      </c>
      <c r="D184" s="60">
        <f t="shared" si="167"/>
        <v>0.008814431891395413</v>
      </c>
      <c r="E184" s="55">
        <f t="shared" si="168"/>
        <v>0</v>
      </c>
      <c r="F184" s="55">
        <f t="shared" si="169"/>
        <v>1.5707963245466951E-07</v>
      </c>
      <c r="G184" s="55">
        <f t="shared" si="170"/>
        <v>-1.0358944080494324E-07</v>
      </c>
      <c r="H184" s="60">
        <f t="shared" si="171"/>
        <v>0</v>
      </c>
      <c r="I184" s="60">
        <f t="shared" si="172"/>
        <v>3.1</v>
      </c>
      <c r="J184" s="55">
        <f t="shared" si="173"/>
        <v>101.59999935774546</v>
      </c>
      <c r="K184" s="55">
        <f t="shared" si="174"/>
        <v>0.0014501702956074627</v>
      </c>
      <c r="L184" s="55">
        <f t="shared" si="175"/>
        <v>0.0007486643268245618</v>
      </c>
      <c r="M184" s="60">
        <f t="shared" si="176"/>
        <v>0.008814430943685725</v>
      </c>
      <c r="N184" s="60">
        <f t="shared" si="177"/>
        <v>3.108814430943686</v>
      </c>
      <c r="O184" s="60">
        <f t="shared" si="178"/>
        <v>101.2133616793896</v>
      </c>
      <c r="P184" s="60">
        <f t="shared" si="179"/>
        <v>0.1240417578184093</v>
      </c>
      <c r="Q184" s="55">
        <f t="shared" si="180"/>
        <v>0.24733485130999405</v>
      </c>
      <c r="R184" s="55">
        <f t="shared" si="181"/>
        <v>164.06665791945397</v>
      </c>
      <c r="S184" s="55">
        <f t="shared" si="182"/>
        <v>0.09831795635767104</v>
      </c>
      <c r="T184" s="55">
        <f t="shared" si="183"/>
        <v>0.050698938594651966</v>
      </c>
      <c r="U184" s="55">
        <f t="shared" si="184"/>
        <v>105.17310778334922</v>
      </c>
      <c r="V184" s="55">
        <f t="shared" si="185"/>
        <v>26.55672822941622</v>
      </c>
      <c r="W184" s="55">
        <f t="shared" si="186"/>
        <v>523.3634355315496</v>
      </c>
      <c r="X184" s="55">
        <f t="shared" si="187"/>
        <v>125.58688126316656</v>
      </c>
      <c r="Y184" s="55">
        <f t="shared" si="212"/>
        <v>-101.6</v>
      </c>
      <c r="Z184" s="60">
        <f t="shared" si="188"/>
        <v>0.008814431891395413</v>
      </c>
      <c r="AA184" s="55">
        <f t="shared" si="189"/>
        <v>0</v>
      </c>
      <c r="AB184" s="55">
        <f t="shared" si="213"/>
        <v>1.5707963245466951E-07</v>
      </c>
      <c r="AC184" s="55">
        <f t="shared" si="190"/>
        <v>-1.0358944080494324E-07</v>
      </c>
      <c r="AD184" s="60">
        <f t="shared" si="191"/>
        <v>0</v>
      </c>
      <c r="AE184" s="60">
        <f t="shared" si="192"/>
        <v>3.1</v>
      </c>
      <c r="AF184" s="55">
        <f t="shared" si="193"/>
        <v>-101.60000064225453</v>
      </c>
      <c r="AG184" s="55">
        <f t="shared" si="194"/>
        <v>-0.0014501703789920155</v>
      </c>
      <c r="AH184" s="55">
        <f t="shared" si="195"/>
        <v>-0.0007489785295759256</v>
      </c>
      <c r="AI184" s="60">
        <f t="shared" si="196"/>
        <v>0.008814432838644581</v>
      </c>
      <c r="AJ184" s="60">
        <f t="shared" si="197"/>
        <v>3.1088144328386447</v>
      </c>
      <c r="AK184" s="60">
        <f t="shared" si="198"/>
        <v>-101.21320069802803</v>
      </c>
      <c r="AL184" s="60">
        <f t="shared" si="199"/>
        <v>-0.12404187489277455</v>
      </c>
      <c r="AM184" s="55">
        <f t="shared" si="200"/>
        <v>-0.24733477125597317</v>
      </c>
      <c r="AN184" s="55">
        <f t="shared" si="201"/>
        <v>164.0661313442663</v>
      </c>
      <c r="AO184" s="55">
        <f t="shared" si="202"/>
        <v>-0.09831840574513201</v>
      </c>
      <c r="AP184" s="55">
        <f t="shared" si="203"/>
        <v>-0.05069795976570915</v>
      </c>
      <c r="AQ184" s="55">
        <f t="shared" si="204"/>
        <v>105.17362242424906</v>
      </c>
      <c r="AR184" s="55">
        <f t="shared" si="205"/>
        <v>-26.556849222388237</v>
      </c>
      <c r="AS184" s="55">
        <f t="shared" si="206"/>
        <v>523.3759419807571</v>
      </c>
      <c r="AT184" s="55">
        <f t="shared" si="207"/>
        <v>125.59937577808626</v>
      </c>
      <c r="AU184" s="55">
        <f t="shared" si="208"/>
        <v>125.59312846021542</v>
      </c>
      <c r="AV184" s="55">
        <f t="shared" si="209"/>
        <v>-1.8310686300537782E-10</v>
      </c>
      <c r="AW184" s="55">
        <f t="shared" si="210"/>
        <v>0.31699790806708555</v>
      </c>
      <c r="AX184" s="55">
        <f t="shared" si="214"/>
        <v>1.8582391682694463E-08</v>
      </c>
      <c r="AY184" s="55">
        <f t="shared" si="215"/>
        <v>0.0005399999992271253</v>
      </c>
      <c r="AZ184">
        <f t="shared" si="216"/>
        <v>0</v>
      </c>
      <c r="BA184">
        <f t="shared" si="217"/>
        <v>0</v>
      </c>
    </row>
    <row r="185" spans="1:53" ht="12.75">
      <c r="A185" s="50">
        <v>24</v>
      </c>
      <c r="B185" s="55">
        <f t="shared" si="211"/>
        <v>101.6</v>
      </c>
      <c r="C185" s="55">
        <f t="shared" si="166"/>
        <v>101.6</v>
      </c>
      <c r="D185" s="60">
        <f t="shared" si="167"/>
        <v>0.008814431891395413</v>
      </c>
      <c r="E185" s="55">
        <f t="shared" si="168"/>
        <v>0</v>
      </c>
      <c r="F185" s="55">
        <f t="shared" si="169"/>
        <v>1.5126186828968174E-07</v>
      </c>
      <c r="G185" s="55">
        <f t="shared" si="170"/>
        <v>-9.975279484920458E-08</v>
      </c>
      <c r="H185" s="60">
        <f t="shared" si="171"/>
        <v>0</v>
      </c>
      <c r="I185" s="60">
        <f t="shared" si="172"/>
        <v>3.1</v>
      </c>
      <c r="J185" s="55">
        <f t="shared" si="173"/>
        <v>101.59999938153267</v>
      </c>
      <c r="K185" s="55">
        <f t="shared" si="174"/>
        <v>0.0014501702971516234</v>
      </c>
      <c r="L185" s="55">
        <f t="shared" si="175"/>
        <v>0.0007486701453940313</v>
      </c>
      <c r="M185" s="60">
        <f t="shared" si="176"/>
        <v>0.008814430979005694</v>
      </c>
      <c r="N185" s="60">
        <f t="shared" si="177"/>
        <v>3.108814430979006</v>
      </c>
      <c r="O185" s="60">
        <f t="shared" si="178"/>
        <v>101.21335869825329</v>
      </c>
      <c r="P185" s="60">
        <f t="shared" si="179"/>
        <v>0.12404175998645318</v>
      </c>
      <c r="Q185" s="55">
        <f t="shared" si="180"/>
        <v>0.24733484982751233</v>
      </c>
      <c r="R185" s="55">
        <f t="shared" si="181"/>
        <v>164.06664816806466</v>
      </c>
      <c r="S185" s="55">
        <f t="shared" si="182"/>
        <v>0.09831796467966147</v>
      </c>
      <c r="T185" s="55">
        <f t="shared" si="183"/>
        <v>0.050698920468189385</v>
      </c>
      <c r="U185" s="55">
        <f t="shared" si="184"/>
        <v>105.17311731373371</v>
      </c>
      <c r="V185" s="55">
        <f t="shared" si="185"/>
        <v>26.556730470026974</v>
      </c>
      <c r="W185" s="55">
        <f t="shared" si="186"/>
        <v>523.3636671280841</v>
      </c>
      <c r="X185" s="55">
        <f t="shared" si="187"/>
        <v>125.58711263869623</v>
      </c>
      <c r="Y185" s="55">
        <f t="shared" si="212"/>
        <v>-101.6</v>
      </c>
      <c r="Z185" s="60">
        <f t="shared" si="188"/>
        <v>0.008814431891395413</v>
      </c>
      <c r="AA185" s="55">
        <f t="shared" si="189"/>
        <v>0</v>
      </c>
      <c r="AB185" s="55">
        <f t="shared" si="213"/>
        <v>1.5126186828968174E-07</v>
      </c>
      <c r="AC185" s="55">
        <f t="shared" si="190"/>
        <v>-9.975279484920458E-08</v>
      </c>
      <c r="AD185" s="60">
        <f t="shared" si="191"/>
        <v>0</v>
      </c>
      <c r="AE185" s="60">
        <f t="shared" si="192"/>
        <v>3.1</v>
      </c>
      <c r="AF185" s="55">
        <f t="shared" si="193"/>
        <v>-101.60000061846732</v>
      </c>
      <c r="AG185" s="55">
        <f t="shared" si="194"/>
        <v>-0.0014501703774478548</v>
      </c>
      <c r="AH185" s="55">
        <f t="shared" si="195"/>
        <v>-0.0007489727110064535</v>
      </c>
      <c r="AI185" s="60">
        <f t="shared" si="196"/>
        <v>0.00881443280378158</v>
      </c>
      <c r="AJ185" s="60">
        <f t="shared" si="197"/>
        <v>3.108814432803782</v>
      </c>
      <c r="AK185" s="60">
        <f t="shared" si="198"/>
        <v>-101.21320367916437</v>
      </c>
      <c r="AL185" s="60">
        <f t="shared" si="199"/>
        <v>-0.1240418727247308</v>
      </c>
      <c r="AM185" s="55">
        <f t="shared" si="200"/>
        <v>-0.24733477273845514</v>
      </c>
      <c r="AN185" s="55">
        <f t="shared" si="201"/>
        <v>164.06614109566232</v>
      </c>
      <c r="AO185" s="55">
        <f t="shared" si="202"/>
        <v>-0.098318397423142</v>
      </c>
      <c r="AP185" s="55">
        <f t="shared" si="203"/>
        <v>-0.05069797789217115</v>
      </c>
      <c r="AQ185" s="55">
        <f t="shared" si="204"/>
        <v>105.17361289385889</v>
      </c>
      <c r="AR185" s="55">
        <f t="shared" si="205"/>
        <v>-26.556846981777696</v>
      </c>
      <c r="AS185" s="55">
        <f t="shared" si="206"/>
        <v>523.3757103754589</v>
      </c>
      <c r="AT185" s="55">
        <f t="shared" si="207"/>
        <v>125.59914439379372</v>
      </c>
      <c r="AU185" s="55">
        <f t="shared" si="208"/>
        <v>125.59312846022601</v>
      </c>
      <c r="AV185" s="55">
        <f t="shared" si="209"/>
        <v>-1.7251977624255233E-10</v>
      </c>
      <c r="AW185" s="55">
        <f t="shared" si="210"/>
        <v>0.3052572445446728</v>
      </c>
      <c r="AX185" s="55">
        <f t="shared" si="214"/>
        <v>1.75079732268456E-08</v>
      </c>
      <c r="AY185" s="55">
        <f t="shared" si="215"/>
        <v>0.0005199999992557502</v>
      </c>
      <c r="AZ185">
        <f t="shared" si="216"/>
        <v>0</v>
      </c>
      <c r="BA185">
        <f t="shared" si="217"/>
        <v>0</v>
      </c>
    </row>
    <row r="186" spans="1:53" ht="12.75">
      <c r="A186" s="50">
        <v>25</v>
      </c>
      <c r="B186" s="55">
        <f t="shared" si="211"/>
        <v>101.6</v>
      </c>
      <c r="C186" s="55">
        <f t="shared" si="166"/>
        <v>101.6</v>
      </c>
      <c r="D186" s="60">
        <f t="shared" si="167"/>
        <v>0.008814431891395413</v>
      </c>
      <c r="E186" s="55">
        <f t="shared" si="168"/>
        <v>0</v>
      </c>
      <c r="F186" s="55">
        <f t="shared" si="169"/>
        <v>1.45444104124694E-07</v>
      </c>
      <c r="G186" s="55">
        <f t="shared" si="170"/>
        <v>-9.5916148893466E-08</v>
      </c>
      <c r="H186" s="60">
        <f t="shared" si="171"/>
        <v>0</v>
      </c>
      <c r="I186" s="60">
        <f t="shared" si="172"/>
        <v>3.1</v>
      </c>
      <c r="J186" s="55">
        <f t="shared" si="173"/>
        <v>101.59999940531988</v>
      </c>
      <c r="K186" s="55">
        <f t="shared" si="174"/>
        <v>0.0014501702986957805</v>
      </c>
      <c r="L186" s="55">
        <f t="shared" si="175"/>
        <v>0.0007486759639634996</v>
      </c>
      <c r="M186" s="60">
        <f t="shared" si="176"/>
        <v>0.008814431013868695</v>
      </c>
      <c r="N186" s="60">
        <f t="shared" si="177"/>
        <v>3.108814431013869</v>
      </c>
      <c r="O186" s="60">
        <f t="shared" si="178"/>
        <v>101.21335571711697</v>
      </c>
      <c r="P186" s="60">
        <f t="shared" si="179"/>
        <v>0.12404176215449705</v>
      </c>
      <c r="Q186" s="55">
        <f t="shared" si="180"/>
        <v>0.2473348483450306</v>
      </c>
      <c r="R186" s="55">
        <f t="shared" si="181"/>
        <v>164.06663841667535</v>
      </c>
      <c r="S186" s="55">
        <f t="shared" si="182"/>
        <v>0.09831797300165179</v>
      </c>
      <c r="T186" s="55">
        <f t="shared" si="183"/>
        <v>0.050698902341727026</v>
      </c>
      <c r="U186" s="55">
        <f t="shared" si="184"/>
        <v>105.17312684411814</v>
      </c>
      <c r="V186" s="55">
        <f t="shared" si="185"/>
        <v>26.556732710637693</v>
      </c>
      <c r="W186" s="55">
        <f t="shared" si="186"/>
        <v>523.3638987247809</v>
      </c>
      <c r="X186" s="55">
        <f t="shared" si="187"/>
        <v>125.58734401438812</v>
      </c>
      <c r="Y186" s="55">
        <f t="shared" si="212"/>
        <v>-101.6</v>
      </c>
      <c r="Z186" s="60">
        <f t="shared" si="188"/>
        <v>0.008814431891395413</v>
      </c>
      <c r="AA186" s="55">
        <f t="shared" si="189"/>
        <v>0</v>
      </c>
      <c r="AB186" s="55">
        <f t="shared" si="213"/>
        <v>1.45444104124694E-07</v>
      </c>
      <c r="AC186" s="55">
        <f t="shared" si="190"/>
        <v>-9.5916148893466E-08</v>
      </c>
      <c r="AD186" s="60">
        <f t="shared" si="191"/>
        <v>0</v>
      </c>
      <c r="AE186" s="60">
        <f t="shared" si="192"/>
        <v>3.1</v>
      </c>
      <c r="AF186" s="55">
        <f t="shared" si="193"/>
        <v>-101.60000059468011</v>
      </c>
      <c r="AG186" s="55">
        <f t="shared" si="194"/>
        <v>-0.0014501703759036907</v>
      </c>
      <c r="AH186" s="55">
        <f t="shared" si="195"/>
        <v>-0.0007489668924369796</v>
      </c>
      <c r="AI186" s="60">
        <f t="shared" si="196"/>
        <v>0.008814432768463387</v>
      </c>
      <c r="AJ186" s="60">
        <f t="shared" si="197"/>
        <v>3.1088144327684635</v>
      </c>
      <c r="AK186" s="60">
        <f t="shared" si="198"/>
        <v>-101.21320666030068</v>
      </c>
      <c r="AL186" s="60">
        <f t="shared" si="199"/>
        <v>-0.12404187055668707</v>
      </c>
      <c r="AM186" s="55">
        <f t="shared" si="200"/>
        <v>-0.24733477422093716</v>
      </c>
      <c r="AN186" s="55">
        <f t="shared" si="201"/>
        <v>164.06615084705754</v>
      </c>
      <c r="AO186" s="55">
        <f t="shared" si="202"/>
        <v>-0.09831838910115237</v>
      </c>
      <c r="AP186" s="55">
        <f t="shared" si="203"/>
        <v>-0.050697996018632424</v>
      </c>
      <c r="AQ186" s="55">
        <f t="shared" si="204"/>
        <v>105.17360336346945</v>
      </c>
      <c r="AR186" s="55">
        <f t="shared" si="205"/>
        <v>-26.556844741167257</v>
      </c>
      <c r="AS186" s="55">
        <f t="shared" si="206"/>
        <v>523.3754787703356</v>
      </c>
      <c r="AT186" s="55">
        <f t="shared" si="207"/>
        <v>125.59891300967638</v>
      </c>
      <c r="AU186" s="55">
        <f t="shared" si="208"/>
        <v>125.59312846023958</v>
      </c>
      <c r="AV186" s="55">
        <f t="shared" si="209"/>
        <v>-1.589484099895344E-10</v>
      </c>
      <c r="AW186" s="55">
        <f t="shared" si="210"/>
        <v>0.29351658135133396</v>
      </c>
      <c r="AX186" s="55">
        <f t="shared" si="214"/>
        <v>1.613069856196562E-08</v>
      </c>
      <c r="AY186" s="55">
        <f t="shared" si="215"/>
        <v>0.0004999999992843753</v>
      </c>
      <c r="AZ186">
        <f t="shared" si="216"/>
        <v>0</v>
      </c>
      <c r="BA186">
        <f t="shared" si="217"/>
        <v>0</v>
      </c>
    </row>
    <row r="187" spans="1:53" ht="12.75">
      <c r="A187" s="50">
        <v>26</v>
      </c>
      <c r="B187" s="55">
        <f t="shared" si="211"/>
        <v>101.6</v>
      </c>
      <c r="C187" s="55">
        <f t="shared" si="166"/>
        <v>101.6</v>
      </c>
      <c r="D187" s="60">
        <f t="shared" si="167"/>
        <v>0.008814431891395413</v>
      </c>
      <c r="E187" s="55">
        <f t="shared" si="168"/>
        <v>0</v>
      </c>
      <c r="F187" s="55">
        <f t="shared" si="169"/>
        <v>1.3962633995970624E-07</v>
      </c>
      <c r="G187" s="55">
        <f t="shared" si="170"/>
        <v>-9.207950293772737E-08</v>
      </c>
      <c r="H187" s="60">
        <f t="shared" si="171"/>
        <v>0</v>
      </c>
      <c r="I187" s="60">
        <f t="shared" si="172"/>
        <v>3.1</v>
      </c>
      <c r="J187" s="55">
        <f t="shared" si="173"/>
        <v>101.59999942910707</v>
      </c>
      <c r="K187" s="55">
        <f t="shared" si="174"/>
        <v>0.0014501703002399342</v>
      </c>
      <c r="L187" s="55">
        <f t="shared" si="175"/>
        <v>0.0007486817825329657</v>
      </c>
      <c r="M187" s="60">
        <f t="shared" si="176"/>
        <v>0.008814431049188665</v>
      </c>
      <c r="N187" s="60">
        <f t="shared" si="177"/>
        <v>3.108814431049189</v>
      </c>
      <c r="O187" s="60">
        <f t="shared" si="178"/>
        <v>101.21335273598064</v>
      </c>
      <c r="P187" s="60">
        <f t="shared" si="179"/>
        <v>0.12404176432254091</v>
      </c>
      <c r="Q187" s="55">
        <f t="shared" si="180"/>
        <v>0.24733484686254886</v>
      </c>
      <c r="R187" s="55">
        <f t="shared" si="181"/>
        <v>164.0666286652858</v>
      </c>
      <c r="S187" s="55">
        <f t="shared" si="182"/>
        <v>0.09831798132364214</v>
      </c>
      <c r="T187" s="55">
        <f t="shared" si="183"/>
        <v>0.050698884215264584</v>
      </c>
      <c r="U187" s="55">
        <f t="shared" si="184"/>
        <v>105.17313637450286</v>
      </c>
      <c r="V187" s="55">
        <f t="shared" si="185"/>
        <v>26.556734951248423</v>
      </c>
      <c r="W187" s="55">
        <f t="shared" si="186"/>
        <v>523.3641303216446</v>
      </c>
      <c r="X187" s="55">
        <f t="shared" si="187"/>
        <v>125.58757539024691</v>
      </c>
      <c r="Y187" s="55">
        <f t="shared" si="212"/>
        <v>-101.6</v>
      </c>
      <c r="Z187" s="60">
        <f t="shared" si="188"/>
        <v>0.008814431891395413</v>
      </c>
      <c r="AA187" s="55">
        <f t="shared" si="189"/>
        <v>0</v>
      </c>
      <c r="AB187" s="55">
        <f t="shared" si="213"/>
        <v>1.3962633995970624E-07</v>
      </c>
      <c r="AC187" s="55">
        <f t="shared" si="190"/>
        <v>-9.207950293772737E-08</v>
      </c>
      <c r="AD187" s="60">
        <f t="shared" si="191"/>
        <v>0</v>
      </c>
      <c r="AE187" s="60">
        <f t="shared" si="192"/>
        <v>3.1</v>
      </c>
      <c r="AF187" s="55">
        <f t="shared" si="193"/>
        <v>-101.60000057089292</v>
      </c>
      <c r="AG187" s="55">
        <f t="shared" si="194"/>
        <v>-0.001450170374359537</v>
      </c>
      <c r="AH187" s="55">
        <f t="shared" si="195"/>
        <v>-0.0007489610738675113</v>
      </c>
      <c r="AI187" s="60">
        <f t="shared" si="196"/>
        <v>0.008814432733598387</v>
      </c>
      <c r="AJ187" s="60">
        <f t="shared" si="197"/>
        <v>3.1088144327335985</v>
      </c>
      <c r="AK187" s="60">
        <f t="shared" si="198"/>
        <v>-101.21320964143702</v>
      </c>
      <c r="AL187" s="60">
        <f t="shared" si="199"/>
        <v>-0.12404186838864335</v>
      </c>
      <c r="AM187" s="55">
        <f t="shared" si="200"/>
        <v>-0.2473347757034192</v>
      </c>
      <c r="AN187" s="55">
        <f t="shared" si="201"/>
        <v>164.06616059845265</v>
      </c>
      <c r="AO187" s="55">
        <f t="shared" si="202"/>
        <v>-0.09831838077916275</v>
      </c>
      <c r="AP187" s="55">
        <f t="shared" si="203"/>
        <v>-0.0506980141450937</v>
      </c>
      <c r="AQ187" s="55">
        <f t="shared" si="204"/>
        <v>105.17359383308013</v>
      </c>
      <c r="AR187" s="55">
        <f t="shared" si="205"/>
        <v>-26.55684250055681</v>
      </c>
      <c r="AS187" s="55">
        <f t="shared" si="206"/>
        <v>523.3752471653777</v>
      </c>
      <c r="AT187" s="55">
        <f t="shared" si="207"/>
        <v>125.59868162572411</v>
      </c>
      <c r="AU187" s="55">
        <f t="shared" si="208"/>
        <v>125.59312846025337</v>
      </c>
      <c r="AV187" s="55">
        <f t="shared" si="209"/>
        <v>-1.4516388091578847E-10</v>
      </c>
      <c r="AW187" s="55">
        <f t="shared" si="210"/>
        <v>0.2817759181099444</v>
      </c>
      <c r="AX187" s="55">
        <f t="shared" si="214"/>
        <v>1.4731791310726356E-08</v>
      </c>
      <c r="AY187" s="55">
        <f t="shared" si="215"/>
        <v>0.0004799999993130003</v>
      </c>
      <c r="AZ187">
        <f t="shared" si="216"/>
        <v>0</v>
      </c>
      <c r="BA187">
        <f t="shared" si="217"/>
        <v>0</v>
      </c>
    </row>
    <row r="188" spans="1:53" ht="12.75">
      <c r="A188" s="50">
        <v>27</v>
      </c>
      <c r="B188" s="55">
        <f t="shared" si="211"/>
        <v>101.6</v>
      </c>
      <c r="C188" s="55">
        <f t="shared" si="166"/>
        <v>101.6</v>
      </c>
      <c r="D188" s="60">
        <f t="shared" si="167"/>
        <v>0.008814431891395413</v>
      </c>
      <c r="E188" s="55">
        <f t="shared" si="168"/>
        <v>0</v>
      </c>
      <c r="F188" s="55">
        <f t="shared" si="169"/>
        <v>1.3380857579471847E-07</v>
      </c>
      <c r="G188" s="55">
        <f t="shared" si="170"/>
        <v>-8.824285698198873E-08</v>
      </c>
      <c r="H188" s="60">
        <f t="shared" si="171"/>
        <v>0</v>
      </c>
      <c r="I188" s="60">
        <f t="shared" si="172"/>
        <v>3.1</v>
      </c>
      <c r="J188" s="55">
        <f t="shared" si="173"/>
        <v>101.59999945289428</v>
      </c>
      <c r="K188" s="55">
        <f t="shared" si="174"/>
        <v>0.0014501703017840914</v>
      </c>
      <c r="L188" s="55">
        <f t="shared" si="175"/>
        <v>0.0007486876011024335</v>
      </c>
      <c r="M188" s="60">
        <f t="shared" si="176"/>
        <v>0.008814431084053442</v>
      </c>
      <c r="N188" s="60">
        <f t="shared" si="177"/>
        <v>3.1088144310840535</v>
      </c>
      <c r="O188" s="60">
        <f t="shared" si="178"/>
        <v>101.21334975484432</v>
      </c>
      <c r="P188" s="60">
        <f t="shared" si="179"/>
        <v>0.12404176649058475</v>
      </c>
      <c r="Q188" s="55">
        <f t="shared" si="180"/>
        <v>0.24733484538006706</v>
      </c>
      <c r="R188" s="55">
        <f t="shared" si="181"/>
        <v>164.06661891389615</v>
      </c>
      <c r="S188" s="55">
        <f t="shared" si="182"/>
        <v>0.0983179896456324</v>
      </c>
      <c r="T188" s="55">
        <f t="shared" si="183"/>
        <v>0.05069886608880225</v>
      </c>
      <c r="U188" s="55">
        <f t="shared" si="184"/>
        <v>105.17314590488758</v>
      </c>
      <c r="V188" s="55">
        <f t="shared" si="185"/>
        <v>26.55673719185912</v>
      </c>
      <c r="W188" s="55">
        <f t="shared" si="186"/>
        <v>523.3643619186719</v>
      </c>
      <c r="X188" s="55">
        <f t="shared" si="187"/>
        <v>125.58780676626941</v>
      </c>
      <c r="Y188" s="55">
        <f t="shared" si="212"/>
        <v>-101.6</v>
      </c>
      <c r="Z188" s="60">
        <f t="shared" si="188"/>
        <v>0.008814431891395413</v>
      </c>
      <c r="AA188" s="55">
        <f t="shared" si="189"/>
        <v>0</v>
      </c>
      <c r="AB188" s="55">
        <f t="shared" si="213"/>
        <v>1.3380857579471847E-07</v>
      </c>
      <c r="AC188" s="55">
        <f t="shared" si="190"/>
        <v>-8.824285698198873E-08</v>
      </c>
      <c r="AD188" s="60">
        <f t="shared" si="191"/>
        <v>0</v>
      </c>
      <c r="AE188" s="60">
        <f t="shared" si="192"/>
        <v>3.1</v>
      </c>
      <c r="AF188" s="55">
        <f t="shared" si="193"/>
        <v>-101.60000054710571</v>
      </c>
      <c r="AG188" s="55">
        <f t="shared" si="194"/>
        <v>-0.0014501703728153868</v>
      </c>
      <c r="AH188" s="55">
        <f t="shared" si="195"/>
        <v>-0.0007489552552980452</v>
      </c>
      <c r="AI188" s="60">
        <f t="shared" si="196"/>
        <v>0.008814432698280195</v>
      </c>
      <c r="AJ188" s="60">
        <f t="shared" si="197"/>
        <v>3.1088144326982805</v>
      </c>
      <c r="AK188" s="60">
        <f t="shared" si="198"/>
        <v>-101.21321262257334</v>
      </c>
      <c r="AL188" s="60">
        <f t="shared" si="199"/>
        <v>-0.12404186622059961</v>
      </c>
      <c r="AM188" s="55">
        <f t="shared" si="200"/>
        <v>-0.24733477718590116</v>
      </c>
      <c r="AN188" s="55">
        <f t="shared" si="201"/>
        <v>164.06617034984754</v>
      </c>
      <c r="AO188" s="55">
        <f t="shared" si="202"/>
        <v>-0.09831837245717318</v>
      </c>
      <c r="AP188" s="55">
        <f t="shared" si="203"/>
        <v>-0.05069803227155481</v>
      </c>
      <c r="AQ188" s="55">
        <f t="shared" si="204"/>
        <v>105.17358430269098</v>
      </c>
      <c r="AR188" s="55">
        <f t="shared" si="205"/>
        <v>-26.556840259946384</v>
      </c>
      <c r="AS188" s="55">
        <f t="shared" si="206"/>
        <v>523.3750155605875</v>
      </c>
      <c r="AT188" s="55">
        <f t="shared" si="207"/>
        <v>125.59845024193976</v>
      </c>
      <c r="AU188" s="55">
        <f t="shared" si="208"/>
        <v>125.59312846026728</v>
      </c>
      <c r="AV188" s="55">
        <f t="shared" si="209"/>
        <v>-1.312514541496057E-10</v>
      </c>
      <c r="AW188" s="55">
        <f t="shared" si="210"/>
        <v>0.2700352549777125</v>
      </c>
      <c r="AX188" s="55">
        <f t="shared" si="214"/>
        <v>1.3319904507671546E-08</v>
      </c>
      <c r="AY188" s="55">
        <f t="shared" si="215"/>
        <v>0.0004599999993416252</v>
      </c>
      <c r="AZ188">
        <f t="shared" si="216"/>
        <v>0</v>
      </c>
      <c r="BA188">
        <f t="shared" si="217"/>
        <v>0</v>
      </c>
    </row>
    <row r="189" spans="1:53" ht="12.75">
      <c r="A189" s="50">
        <v>28</v>
      </c>
      <c r="B189" s="55">
        <f t="shared" si="211"/>
        <v>101.6</v>
      </c>
      <c r="C189" s="55">
        <f t="shared" si="166"/>
        <v>101.6</v>
      </c>
      <c r="D189" s="60">
        <f t="shared" si="167"/>
        <v>0.008814431891395413</v>
      </c>
      <c r="E189" s="55">
        <f t="shared" si="168"/>
        <v>0</v>
      </c>
      <c r="F189" s="55">
        <f t="shared" si="169"/>
        <v>1.2799081162973072E-07</v>
      </c>
      <c r="G189" s="55">
        <f t="shared" si="170"/>
        <v>-8.440621102625013E-08</v>
      </c>
      <c r="H189" s="60">
        <f t="shared" si="171"/>
        <v>0</v>
      </c>
      <c r="I189" s="60">
        <f t="shared" si="172"/>
        <v>3.1</v>
      </c>
      <c r="J189" s="55">
        <f t="shared" si="173"/>
        <v>101.59999947668149</v>
      </c>
      <c r="K189" s="55">
        <f t="shared" si="174"/>
        <v>0.001450170303328252</v>
      </c>
      <c r="L189" s="55">
        <f t="shared" si="175"/>
        <v>0.0007486934196719031</v>
      </c>
      <c r="M189" s="60">
        <f t="shared" si="176"/>
        <v>0.008814431119371857</v>
      </c>
      <c r="N189" s="60">
        <f t="shared" si="177"/>
        <v>3.108814431119372</v>
      </c>
      <c r="O189" s="60">
        <f t="shared" si="178"/>
        <v>101.21334677370798</v>
      </c>
      <c r="P189" s="60">
        <f t="shared" si="179"/>
        <v>0.1240417686586286</v>
      </c>
      <c r="Q189" s="55">
        <f t="shared" si="180"/>
        <v>0.2473348438975853</v>
      </c>
      <c r="R189" s="55">
        <f t="shared" si="181"/>
        <v>164.066609162507</v>
      </c>
      <c r="S189" s="55">
        <f t="shared" si="182"/>
        <v>0.09831799796762242</v>
      </c>
      <c r="T189" s="55">
        <f t="shared" si="183"/>
        <v>0.050698847962340476</v>
      </c>
      <c r="U189" s="55">
        <f t="shared" si="184"/>
        <v>105.17315543527178</v>
      </c>
      <c r="V189" s="55">
        <f t="shared" si="185"/>
        <v>26.556739432469758</v>
      </c>
      <c r="W189" s="55">
        <f t="shared" si="186"/>
        <v>523.3645935158578</v>
      </c>
      <c r="X189" s="55">
        <f t="shared" si="187"/>
        <v>125.58803814245027</v>
      </c>
      <c r="Y189" s="55">
        <f t="shared" si="212"/>
        <v>-101.6</v>
      </c>
      <c r="Z189" s="60">
        <f t="shared" si="188"/>
        <v>0.008814431891395413</v>
      </c>
      <c r="AA189" s="55">
        <f t="shared" si="189"/>
        <v>0</v>
      </c>
      <c r="AB189" s="55">
        <f t="shared" si="213"/>
        <v>1.2799081162973072E-07</v>
      </c>
      <c r="AC189" s="55">
        <f t="shared" si="190"/>
        <v>-8.440621102625013E-08</v>
      </c>
      <c r="AD189" s="60">
        <f t="shared" si="191"/>
        <v>0</v>
      </c>
      <c r="AE189" s="60">
        <f t="shared" si="192"/>
        <v>3.1</v>
      </c>
      <c r="AF189" s="55">
        <f t="shared" si="193"/>
        <v>-101.6000005233185</v>
      </c>
      <c r="AG189" s="55">
        <f t="shared" si="194"/>
        <v>-0.0014501703712712193</v>
      </c>
      <c r="AH189" s="55">
        <f t="shared" si="195"/>
        <v>-0.0007489494367285696</v>
      </c>
      <c r="AI189" s="60">
        <f t="shared" si="196"/>
        <v>0.008814432663413418</v>
      </c>
      <c r="AJ189" s="60">
        <f t="shared" si="197"/>
        <v>3.1088144326634133</v>
      </c>
      <c r="AK189" s="60">
        <f t="shared" si="198"/>
        <v>-101.21321560370967</v>
      </c>
      <c r="AL189" s="60">
        <f t="shared" si="199"/>
        <v>-0.12404186405255588</v>
      </c>
      <c r="AM189" s="55">
        <f t="shared" si="200"/>
        <v>-0.2473347786683832</v>
      </c>
      <c r="AN189" s="55">
        <f t="shared" si="201"/>
        <v>164.0661801012431</v>
      </c>
      <c r="AO189" s="55">
        <f t="shared" si="202"/>
        <v>-0.09831836413518313</v>
      </c>
      <c r="AP189" s="55">
        <f t="shared" si="203"/>
        <v>-0.05069805039801692</v>
      </c>
      <c r="AQ189" s="55">
        <f t="shared" si="204"/>
        <v>105.17357477230115</v>
      </c>
      <c r="AR189" s="55">
        <f t="shared" si="205"/>
        <v>-26.556838019335828</v>
      </c>
      <c r="AS189" s="55">
        <f t="shared" si="206"/>
        <v>523.37478395595</v>
      </c>
      <c r="AT189" s="55">
        <f t="shared" si="207"/>
        <v>125.59821885830797</v>
      </c>
      <c r="AU189" s="55">
        <f t="shared" si="208"/>
        <v>125.59312846027088</v>
      </c>
      <c r="AV189" s="55">
        <f t="shared" si="209"/>
        <v>-1.276561079066596E-10</v>
      </c>
      <c r="AW189" s="55">
        <f t="shared" si="210"/>
        <v>0.25829459169577723</v>
      </c>
      <c r="AX189" s="55">
        <f t="shared" si="214"/>
        <v>1.2955034884410149E-08</v>
      </c>
      <c r="AY189" s="55">
        <f t="shared" si="215"/>
        <v>0.00043999999937025024</v>
      </c>
      <c r="AZ189">
        <f t="shared" si="216"/>
        <v>0</v>
      </c>
      <c r="BA189">
        <f t="shared" si="217"/>
        <v>0</v>
      </c>
    </row>
    <row r="190" spans="1:53" ht="12.75">
      <c r="A190" s="50">
        <v>29</v>
      </c>
      <c r="B190" s="55">
        <f t="shared" si="211"/>
        <v>101.6</v>
      </c>
      <c r="C190" s="55">
        <f t="shared" si="166"/>
        <v>101.6</v>
      </c>
      <c r="D190" s="60">
        <f t="shared" si="167"/>
        <v>0.008814431891395413</v>
      </c>
      <c r="E190" s="55">
        <f t="shared" si="168"/>
        <v>0</v>
      </c>
      <c r="F190" s="55">
        <f t="shared" si="169"/>
        <v>1.2217304746474295E-07</v>
      </c>
      <c r="G190" s="55">
        <f t="shared" si="170"/>
        <v>-8.056956507051149E-08</v>
      </c>
      <c r="H190" s="60">
        <f t="shared" si="171"/>
        <v>0</v>
      </c>
      <c r="I190" s="60">
        <f t="shared" si="172"/>
        <v>3.1</v>
      </c>
      <c r="J190" s="55">
        <f t="shared" si="173"/>
        <v>101.59999950046868</v>
      </c>
      <c r="K190" s="55">
        <f t="shared" si="174"/>
        <v>0.0014501703048724092</v>
      </c>
      <c r="L190" s="55">
        <f t="shared" si="175"/>
        <v>0.0007486992382413722</v>
      </c>
      <c r="M190" s="60">
        <f t="shared" si="176"/>
        <v>0.008814431154236635</v>
      </c>
      <c r="N190" s="60">
        <f t="shared" si="177"/>
        <v>3.1088144311542365</v>
      </c>
      <c r="O190" s="60">
        <f t="shared" si="178"/>
        <v>101.21334379257165</v>
      </c>
      <c r="P190" s="60">
        <f t="shared" si="179"/>
        <v>0.12404177082667248</v>
      </c>
      <c r="Q190" s="55">
        <f t="shared" si="180"/>
        <v>0.2473348424151036</v>
      </c>
      <c r="R190" s="55">
        <f t="shared" si="181"/>
        <v>164.06659941111718</v>
      </c>
      <c r="S190" s="55">
        <f t="shared" si="182"/>
        <v>0.09831800628961271</v>
      </c>
      <c r="T190" s="55">
        <f t="shared" si="183"/>
        <v>0.05069882983587817</v>
      </c>
      <c r="U190" s="55">
        <f t="shared" si="184"/>
        <v>105.17316496565667</v>
      </c>
      <c r="V190" s="55">
        <f t="shared" si="185"/>
        <v>26.556741673080463</v>
      </c>
      <c r="W190" s="55">
        <f t="shared" si="186"/>
        <v>523.3648251132162</v>
      </c>
      <c r="X190" s="55">
        <f t="shared" si="187"/>
        <v>125.58826951880371</v>
      </c>
      <c r="Y190" s="55">
        <f t="shared" si="212"/>
        <v>-101.6</v>
      </c>
      <c r="Z190" s="60">
        <f t="shared" si="188"/>
        <v>0.008814431891395413</v>
      </c>
      <c r="AA190" s="55">
        <f t="shared" si="189"/>
        <v>0</v>
      </c>
      <c r="AB190" s="55">
        <f t="shared" si="213"/>
        <v>1.2217304746474295E-07</v>
      </c>
      <c r="AC190" s="55">
        <f t="shared" si="190"/>
        <v>-8.056956507051149E-08</v>
      </c>
      <c r="AD190" s="60">
        <f t="shared" si="191"/>
        <v>0</v>
      </c>
      <c r="AE190" s="60">
        <f t="shared" si="192"/>
        <v>3.1</v>
      </c>
      <c r="AF190" s="55">
        <f t="shared" si="193"/>
        <v>-101.6000004995313</v>
      </c>
      <c r="AG190" s="55">
        <f t="shared" si="194"/>
        <v>-0.001450170369727062</v>
      </c>
      <c r="AH190" s="55">
        <f t="shared" si="195"/>
        <v>-0.0007489436181590996</v>
      </c>
      <c r="AI190" s="60">
        <f t="shared" si="196"/>
        <v>0.00881443262809567</v>
      </c>
      <c r="AJ190" s="60">
        <f t="shared" si="197"/>
        <v>3.1088144326280958</v>
      </c>
      <c r="AK190" s="60">
        <f t="shared" si="198"/>
        <v>-101.213218584846</v>
      </c>
      <c r="AL190" s="60">
        <f t="shared" si="199"/>
        <v>-0.12404186188451215</v>
      </c>
      <c r="AM190" s="55">
        <f t="shared" si="200"/>
        <v>-0.24733478015086519</v>
      </c>
      <c r="AN190" s="55">
        <f t="shared" si="201"/>
        <v>164.06618985263782</v>
      </c>
      <c r="AO190" s="55">
        <f t="shared" si="202"/>
        <v>-0.09831835581319354</v>
      </c>
      <c r="AP190" s="55">
        <f t="shared" si="203"/>
        <v>-0.05069806852447811</v>
      </c>
      <c r="AQ190" s="55">
        <f t="shared" si="204"/>
        <v>105.17356524191217</v>
      </c>
      <c r="AR190" s="55">
        <f t="shared" si="205"/>
        <v>-26.556835778725386</v>
      </c>
      <c r="AS190" s="55">
        <f t="shared" si="206"/>
        <v>523.3745523514897</v>
      </c>
      <c r="AT190" s="55">
        <f t="shared" si="207"/>
        <v>125.59798747485343</v>
      </c>
      <c r="AU190" s="55">
        <f t="shared" si="208"/>
        <v>125.59312846028364</v>
      </c>
      <c r="AV190" s="55">
        <f t="shared" si="209"/>
        <v>-1.148947603724082E-10</v>
      </c>
      <c r="AW190" s="55">
        <f t="shared" si="210"/>
        <v>0.2465539285316672</v>
      </c>
      <c r="AX190" s="55">
        <f t="shared" si="214"/>
        <v>1.1659964047696028E-08</v>
      </c>
      <c r="AY190" s="55">
        <f t="shared" si="215"/>
        <v>0.00041999999939887524</v>
      </c>
      <c r="AZ190">
        <f t="shared" si="216"/>
        <v>0</v>
      </c>
      <c r="BA190">
        <f t="shared" si="217"/>
        <v>0</v>
      </c>
    </row>
    <row r="191" spans="1:53" ht="12.75">
      <c r="A191" s="50">
        <v>30</v>
      </c>
      <c r="B191" s="55">
        <f t="shared" si="211"/>
        <v>101.6</v>
      </c>
      <c r="C191" s="55">
        <f t="shared" si="166"/>
        <v>101.6</v>
      </c>
      <c r="D191" s="60">
        <f t="shared" si="167"/>
        <v>0.008814431891395413</v>
      </c>
      <c r="E191" s="55">
        <f t="shared" si="168"/>
        <v>0</v>
      </c>
      <c r="F191" s="55">
        <f t="shared" si="169"/>
        <v>1.1635528329975519E-07</v>
      </c>
      <c r="G191" s="55">
        <f t="shared" si="170"/>
        <v>-7.673291911477285E-08</v>
      </c>
      <c r="H191" s="60">
        <f t="shared" si="171"/>
        <v>0</v>
      </c>
      <c r="I191" s="60">
        <f t="shared" si="172"/>
        <v>3.1</v>
      </c>
      <c r="J191" s="55">
        <f t="shared" si="173"/>
        <v>101.59999952425589</v>
      </c>
      <c r="K191" s="55">
        <f t="shared" si="174"/>
        <v>0.0014501703064165698</v>
      </c>
      <c r="L191" s="55">
        <f t="shared" si="175"/>
        <v>0.0007487050568108417</v>
      </c>
      <c r="M191" s="60">
        <f t="shared" si="176"/>
        <v>0.00881443118955505</v>
      </c>
      <c r="N191" s="60">
        <f t="shared" si="177"/>
        <v>3.108814431189555</v>
      </c>
      <c r="O191" s="60">
        <f t="shared" si="178"/>
        <v>101.21334081143533</v>
      </c>
      <c r="P191" s="60">
        <f t="shared" si="179"/>
        <v>0.12404177299471632</v>
      </c>
      <c r="Q191" s="55">
        <f t="shared" si="180"/>
        <v>0.24733484093262179</v>
      </c>
      <c r="R191" s="55">
        <f t="shared" si="181"/>
        <v>164.06658965972707</v>
      </c>
      <c r="S191" s="55">
        <f t="shared" si="182"/>
        <v>0.09831801461160306</v>
      </c>
      <c r="T191" s="55">
        <f t="shared" si="183"/>
        <v>0.050698811709415675</v>
      </c>
      <c r="U191" s="55">
        <f t="shared" si="184"/>
        <v>105.17317449604184</v>
      </c>
      <c r="V191" s="55">
        <f t="shared" si="185"/>
        <v>26.556743913691182</v>
      </c>
      <c r="W191" s="55">
        <f t="shared" si="186"/>
        <v>523.3650567107422</v>
      </c>
      <c r="X191" s="55">
        <f t="shared" si="187"/>
        <v>125.58850089532484</v>
      </c>
      <c r="Y191" s="55">
        <f t="shared" si="212"/>
        <v>-101.6</v>
      </c>
      <c r="Z191" s="60">
        <f t="shared" si="188"/>
        <v>0.008814431891395413</v>
      </c>
      <c r="AA191" s="55">
        <f t="shared" si="189"/>
        <v>0</v>
      </c>
      <c r="AB191" s="55">
        <f t="shared" si="213"/>
        <v>1.1635528329975519E-07</v>
      </c>
      <c r="AC191" s="55">
        <f t="shared" si="190"/>
        <v>-7.673291911477285E-08</v>
      </c>
      <c r="AD191" s="60">
        <f t="shared" si="191"/>
        <v>0</v>
      </c>
      <c r="AE191" s="60">
        <f t="shared" si="192"/>
        <v>3.1</v>
      </c>
      <c r="AF191" s="55">
        <f t="shared" si="193"/>
        <v>-101.6000004757441</v>
      </c>
      <c r="AG191" s="55">
        <f t="shared" si="194"/>
        <v>-0.001450170368182898</v>
      </c>
      <c r="AH191" s="55">
        <f t="shared" si="195"/>
        <v>-0.0007489377995896261</v>
      </c>
      <c r="AI191" s="60">
        <f t="shared" si="196"/>
        <v>0.008814432593230448</v>
      </c>
      <c r="AJ191" s="60">
        <f t="shared" si="197"/>
        <v>3.1088144325932303</v>
      </c>
      <c r="AK191" s="60">
        <f t="shared" si="198"/>
        <v>-101.21322156598232</v>
      </c>
      <c r="AL191" s="60">
        <f t="shared" si="199"/>
        <v>-0.12404185971646835</v>
      </c>
      <c r="AM191" s="55">
        <f t="shared" si="200"/>
        <v>-0.24733478163334707</v>
      </c>
      <c r="AN191" s="55">
        <f t="shared" si="201"/>
        <v>164.06619960403293</v>
      </c>
      <c r="AO191" s="55">
        <f t="shared" si="202"/>
        <v>-0.09831834749120352</v>
      </c>
      <c r="AP191" s="55">
        <f t="shared" si="203"/>
        <v>-0.05069808665094003</v>
      </c>
      <c r="AQ191" s="55">
        <f t="shared" si="204"/>
        <v>105.1735557115228</v>
      </c>
      <c r="AR191" s="55">
        <f t="shared" si="205"/>
        <v>-26.556833538114834</v>
      </c>
      <c r="AS191" s="55">
        <f t="shared" si="206"/>
        <v>523.3743207471854</v>
      </c>
      <c r="AT191" s="55">
        <f t="shared" si="207"/>
        <v>125.59775609155486</v>
      </c>
      <c r="AU191" s="55">
        <f t="shared" si="208"/>
        <v>125.59312846029253</v>
      </c>
      <c r="AV191" s="55">
        <f t="shared" si="209"/>
        <v>-1.0599876532069175E-10</v>
      </c>
      <c r="AW191" s="55">
        <f t="shared" si="210"/>
        <v>0.23481326507220782</v>
      </c>
      <c r="AX191" s="55">
        <f t="shared" si="214"/>
        <v>1.0757164110298453E-08</v>
      </c>
      <c r="AY191" s="55">
        <f t="shared" si="215"/>
        <v>0.0003999999994275002</v>
      </c>
      <c r="AZ191">
        <f t="shared" si="216"/>
        <v>0</v>
      </c>
      <c r="BA191">
        <f t="shared" si="217"/>
        <v>0</v>
      </c>
    </row>
    <row r="192" spans="1:53" ht="12.75">
      <c r="A192" s="50">
        <v>31</v>
      </c>
      <c r="B192" s="55">
        <f t="shared" si="211"/>
        <v>101.6</v>
      </c>
      <c r="C192" s="55">
        <f t="shared" si="166"/>
        <v>101.6</v>
      </c>
      <c r="D192" s="60">
        <f t="shared" si="167"/>
        <v>0.008814431891395413</v>
      </c>
      <c r="E192" s="55">
        <f t="shared" si="168"/>
        <v>0</v>
      </c>
      <c r="F192" s="55">
        <f t="shared" si="169"/>
        <v>1.1053751913476742E-07</v>
      </c>
      <c r="G192" s="55">
        <f t="shared" si="170"/>
        <v>-7.28962731590342E-08</v>
      </c>
      <c r="H192" s="60">
        <f t="shared" si="171"/>
        <v>0</v>
      </c>
      <c r="I192" s="60">
        <f t="shared" si="172"/>
        <v>3.1</v>
      </c>
      <c r="J192" s="55">
        <f t="shared" si="173"/>
        <v>101.5999995480431</v>
      </c>
      <c r="K192" s="55">
        <f t="shared" si="174"/>
        <v>0.001450170307960727</v>
      </c>
      <c r="L192" s="55">
        <f t="shared" si="175"/>
        <v>0.00074871087538031</v>
      </c>
      <c r="M192" s="60">
        <f t="shared" si="176"/>
        <v>0.008814431224419828</v>
      </c>
      <c r="N192" s="60">
        <f t="shared" si="177"/>
        <v>3.10881443122442</v>
      </c>
      <c r="O192" s="60">
        <f t="shared" si="178"/>
        <v>101.21333783029901</v>
      </c>
      <c r="P192" s="60">
        <f t="shared" si="179"/>
        <v>0.12404177516276017</v>
      </c>
      <c r="Q192" s="55">
        <f t="shared" si="180"/>
        <v>0.24733483945014004</v>
      </c>
      <c r="R192" s="55">
        <f t="shared" si="181"/>
        <v>164.06657990833696</v>
      </c>
      <c r="S192" s="55">
        <f t="shared" si="182"/>
        <v>0.09831802293359335</v>
      </c>
      <c r="T192" s="55">
        <f t="shared" si="183"/>
        <v>0.050698793582953344</v>
      </c>
      <c r="U192" s="55">
        <f t="shared" si="184"/>
        <v>105.17318402642701</v>
      </c>
      <c r="V192" s="55">
        <f t="shared" si="185"/>
        <v>26.556746154301887</v>
      </c>
      <c r="W192" s="55">
        <f t="shared" si="186"/>
        <v>523.3652883084319</v>
      </c>
      <c r="X192" s="55">
        <f t="shared" si="187"/>
        <v>125.58873227200957</v>
      </c>
      <c r="Y192" s="55">
        <f t="shared" si="212"/>
        <v>-101.6</v>
      </c>
      <c r="Z192" s="60">
        <f t="shared" si="188"/>
        <v>0.008814431891395413</v>
      </c>
      <c r="AA192" s="55">
        <f t="shared" si="189"/>
        <v>0</v>
      </c>
      <c r="AB192" s="55">
        <f t="shared" si="213"/>
        <v>1.1053751913476742E-07</v>
      </c>
      <c r="AC192" s="55">
        <f t="shared" si="190"/>
        <v>-7.28962731590342E-08</v>
      </c>
      <c r="AD192" s="60">
        <f t="shared" si="191"/>
        <v>0</v>
      </c>
      <c r="AE192" s="60">
        <f t="shared" si="192"/>
        <v>3.1</v>
      </c>
      <c r="AF192" s="55">
        <f t="shared" si="193"/>
        <v>-101.60000045195689</v>
      </c>
      <c r="AG192" s="55">
        <f t="shared" si="194"/>
        <v>-0.0014501703666387408</v>
      </c>
      <c r="AH192" s="55">
        <f t="shared" si="195"/>
        <v>-0.0007489319810201562</v>
      </c>
      <c r="AI192" s="60">
        <f t="shared" si="196"/>
        <v>0.008814432557912255</v>
      </c>
      <c r="AJ192" s="60">
        <f t="shared" si="197"/>
        <v>3.1088144325579123</v>
      </c>
      <c r="AK192" s="60">
        <f t="shared" si="198"/>
        <v>-101.21322454711864</v>
      </c>
      <c r="AL192" s="60">
        <f t="shared" si="199"/>
        <v>-0.1240418575484246</v>
      </c>
      <c r="AM192" s="55">
        <f t="shared" si="200"/>
        <v>-0.24733478311582904</v>
      </c>
      <c r="AN192" s="55">
        <f t="shared" si="201"/>
        <v>164.0662093554273</v>
      </c>
      <c r="AO192" s="55">
        <f t="shared" si="202"/>
        <v>-0.0983183391692139</v>
      </c>
      <c r="AP192" s="55">
        <f t="shared" si="203"/>
        <v>-0.05069810477740125</v>
      </c>
      <c r="AQ192" s="55">
        <f t="shared" si="204"/>
        <v>105.1735461811341</v>
      </c>
      <c r="AR192" s="55">
        <f t="shared" si="205"/>
        <v>-26.55683129750438</v>
      </c>
      <c r="AS192" s="55">
        <f t="shared" si="206"/>
        <v>523.3740891430557</v>
      </c>
      <c r="AT192" s="55">
        <f t="shared" si="207"/>
        <v>125.5975247084308</v>
      </c>
      <c r="AU192" s="55">
        <f t="shared" si="208"/>
        <v>125.59312846030471</v>
      </c>
      <c r="AV192" s="55">
        <f t="shared" si="209"/>
        <v>0</v>
      </c>
      <c r="AW192" s="55">
        <f t="shared" si="210"/>
        <v>0.2230726018877932</v>
      </c>
      <c r="AX192" s="55">
        <f t="shared" si="214"/>
        <v>0</v>
      </c>
      <c r="AY192" s="55">
        <f t="shared" si="215"/>
        <v>0.0003799999994561252</v>
      </c>
      <c r="AZ192">
        <f t="shared" si="216"/>
        <v>0</v>
      </c>
      <c r="BA192">
        <f t="shared" si="217"/>
        <v>0.2230726018877932</v>
      </c>
    </row>
    <row r="193" spans="1:53" ht="12.75">
      <c r="A193" s="50">
        <v>32</v>
      </c>
      <c r="B193" s="55">
        <f t="shared" si="211"/>
        <v>101.6</v>
      </c>
      <c r="C193" s="55">
        <f t="shared" si="166"/>
        <v>101.6</v>
      </c>
      <c r="D193" s="60">
        <f t="shared" si="167"/>
        <v>0.008814431891395413</v>
      </c>
      <c r="E193" s="55">
        <f t="shared" si="168"/>
        <v>0</v>
      </c>
      <c r="F193" s="55">
        <f aca="true" t="shared" si="218" ref="F193:F224">RADIANS($D$35)*(50-A193)/50</f>
        <v>1.0471975496977968E-07</v>
      </c>
      <c r="G193" s="55">
        <f aca="true" t="shared" si="219" ref="G193:G224">E193-ASIN($B$23*SIN(E193+F193)/$B$24)</f>
        <v>-6.905962720329558E-08</v>
      </c>
      <c r="H193" s="60">
        <f t="shared" si="171"/>
        <v>0</v>
      </c>
      <c r="I193" s="60">
        <f t="shared" si="172"/>
        <v>3.1</v>
      </c>
      <c r="J193" s="55">
        <f t="shared" si="173"/>
        <v>101.59999957183031</v>
      </c>
      <c r="K193" s="55">
        <f t="shared" si="174"/>
        <v>0.0014501703095048807</v>
      </c>
      <c r="L193" s="55">
        <f t="shared" si="175"/>
        <v>0.000748716693949777</v>
      </c>
      <c r="M193" s="60">
        <f t="shared" si="176"/>
        <v>0.008814431259739797</v>
      </c>
      <c r="N193" s="60">
        <f t="shared" si="177"/>
        <v>3.1088144312597397</v>
      </c>
      <c r="O193" s="60">
        <f t="shared" si="178"/>
        <v>101.21333484916269</v>
      </c>
      <c r="P193" s="60">
        <f t="shared" si="179"/>
        <v>0.12404177733080403</v>
      </c>
      <c r="Q193" s="55">
        <f t="shared" si="180"/>
        <v>0.2473348379676583</v>
      </c>
      <c r="R193" s="55">
        <f t="shared" si="181"/>
        <v>164.06657015694668</v>
      </c>
      <c r="S193" s="55">
        <f t="shared" si="182"/>
        <v>0.0983180312555837</v>
      </c>
      <c r="T193" s="55">
        <f t="shared" si="183"/>
        <v>0.0506987754564909</v>
      </c>
      <c r="U193" s="55">
        <f t="shared" si="184"/>
        <v>105.1731935568123</v>
      </c>
      <c r="V193" s="55">
        <f t="shared" si="185"/>
        <v>26.5567483949126</v>
      </c>
      <c r="W193" s="55">
        <f t="shared" si="186"/>
        <v>523.3655199062883</v>
      </c>
      <c r="X193" s="55">
        <f t="shared" si="187"/>
        <v>125.58896364886107</v>
      </c>
      <c r="Y193" s="55">
        <f t="shared" si="212"/>
        <v>-101.6</v>
      </c>
      <c r="Z193" s="60">
        <f t="shared" si="188"/>
        <v>0.008814431891395413</v>
      </c>
      <c r="AA193" s="55">
        <f t="shared" si="189"/>
        <v>0</v>
      </c>
      <c r="AB193" s="55">
        <f t="shared" si="213"/>
        <v>1.0471975496977968E-07</v>
      </c>
      <c r="AC193" s="55">
        <f t="shared" si="190"/>
        <v>-6.905962720329558E-08</v>
      </c>
      <c r="AD193" s="60">
        <f t="shared" si="191"/>
        <v>0</v>
      </c>
      <c r="AE193" s="60">
        <f t="shared" si="192"/>
        <v>3.1</v>
      </c>
      <c r="AF193" s="55">
        <f t="shared" si="193"/>
        <v>-101.60000042816968</v>
      </c>
      <c r="AG193" s="55">
        <f t="shared" si="194"/>
        <v>-0.0014501703650945802</v>
      </c>
      <c r="AH193" s="55">
        <f t="shared" si="195"/>
        <v>-0.0007489261624506844</v>
      </c>
      <c r="AI193" s="60">
        <f t="shared" si="196"/>
        <v>0.008814432523049032</v>
      </c>
      <c r="AJ193" s="60">
        <f t="shared" si="197"/>
        <v>3.108814432523049</v>
      </c>
      <c r="AK193" s="60">
        <f t="shared" si="198"/>
        <v>-101.21322752825498</v>
      </c>
      <c r="AL193" s="60">
        <f t="shared" si="199"/>
        <v>-0.12404185538038087</v>
      </c>
      <c r="AM193" s="55">
        <f t="shared" si="200"/>
        <v>-0.24733478459831107</v>
      </c>
      <c r="AN193" s="55">
        <f t="shared" si="201"/>
        <v>164.06621910682173</v>
      </c>
      <c r="AO193" s="55">
        <f t="shared" si="202"/>
        <v>-0.09831833084722424</v>
      </c>
      <c r="AP193" s="55">
        <f t="shared" si="203"/>
        <v>-0.05069812290386258</v>
      </c>
      <c r="AQ193" s="55">
        <f t="shared" si="204"/>
        <v>105.17353665074529</v>
      </c>
      <c r="AR193" s="55">
        <f t="shared" si="205"/>
        <v>-26.55682905689392</v>
      </c>
      <c r="AS193" s="55">
        <f t="shared" si="206"/>
        <v>523.3738575390903</v>
      </c>
      <c r="AT193" s="55">
        <f t="shared" si="207"/>
        <v>125.59729332547113</v>
      </c>
      <c r="AU193" s="55">
        <f t="shared" si="208"/>
        <v>125.59312846031678</v>
      </c>
      <c r="AV193" s="55">
        <f aca="true" t="shared" si="220" ref="AV193:AV224">IF(ABS(AU193-$AU$262+$D$34)&lt;0.0000000001,0,AU193-$AU$262+$D$34)</f>
        <v>0</v>
      </c>
      <c r="AW193" s="55">
        <f t="shared" si="210"/>
        <v>0.21133193864456573</v>
      </c>
      <c r="AX193" s="55">
        <f t="shared" si="214"/>
        <v>0</v>
      </c>
      <c r="AY193" s="55">
        <f t="shared" si="215"/>
        <v>0.0003599999994847502</v>
      </c>
      <c r="AZ193">
        <f t="shared" si="216"/>
        <v>0</v>
      </c>
      <c r="BA193">
        <f t="shared" si="217"/>
        <v>0.21133193864456573</v>
      </c>
    </row>
    <row r="194" spans="1:53" ht="12.75">
      <c r="A194" s="50">
        <v>33</v>
      </c>
      <c r="B194" s="55">
        <f aca="true" t="shared" si="221" ref="B194:B225">$B$161</f>
        <v>101.6</v>
      </c>
      <c r="C194" s="55">
        <f t="shared" si="166"/>
        <v>101.6</v>
      </c>
      <c r="D194" s="60">
        <f t="shared" si="167"/>
        <v>0.008814431891395413</v>
      </c>
      <c r="E194" s="55">
        <f t="shared" si="168"/>
        <v>0</v>
      </c>
      <c r="F194" s="55">
        <f t="shared" si="218"/>
        <v>9.890199080479192E-08</v>
      </c>
      <c r="G194" s="55">
        <f t="shared" si="219"/>
        <v>-6.522298124755693E-08</v>
      </c>
      <c r="H194" s="60">
        <f t="shared" si="171"/>
        <v>0</v>
      </c>
      <c r="I194" s="60">
        <f t="shared" si="172"/>
        <v>3.1</v>
      </c>
      <c r="J194" s="55">
        <f t="shared" si="173"/>
        <v>101.5999995956175</v>
      </c>
      <c r="K194" s="55">
        <f t="shared" si="174"/>
        <v>0.0014501703110490448</v>
      </c>
      <c r="L194" s="55">
        <f t="shared" si="175"/>
        <v>0.0007487225125192487</v>
      </c>
      <c r="M194" s="60">
        <f t="shared" si="176"/>
        <v>0.008814431294605019</v>
      </c>
      <c r="N194" s="60">
        <f t="shared" si="177"/>
        <v>3.108814431294605</v>
      </c>
      <c r="O194" s="60">
        <f t="shared" si="178"/>
        <v>101.21333186802636</v>
      </c>
      <c r="P194" s="60">
        <f t="shared" si="179"/>
        <v>0.12404177949884784</v>
      </c>
      <c r="Q194" s="55">
        <f t="shared" si="180"/>
        <v>0.24733483648517643</v>
      </c>
      <c r="R194" s="55">
        <f t="shared" si="181"/>
        <v>164.06656040555623</v>
      </c>
      <c r="S194" s="55">
        <f t="shared" si="182"/>
        <v>0.09831803957757398</v>
      </c>
      <c r="T194" s="55">
        <f t="shared" si="183"/>
        <v>0.05069875733002846</v>
      </c>
      <c r="U194" s="55">
        <f t="shared" si="184"/>
        <v>105.17320308719769</v>
      </c>
      <c r="V194" s="55">
        <f t="shared" si="185"/>
        <v>26.5567506355233</v>
      </c>
      <c r="W194" s="55">
        <f t="shared" si="186"/>
        <v>523.3657515043103</v>
      </c>
      <c r="X194" s="55">
        <f t="shared" si="187"/>
        <v>125.58919502587787</v>
      </c>
      <c r="Y194" s="55">
        <f t="shared" si="212"/>
        <v>-101.6</v>
      </c>
      <c r="Z194" s="60">
        <f t="shared" si="188"/>
        <v>0.008814431891395413</v>
      </c>
      <c r="AA194" s="55">
        <f t="shared" si="189"/>
        <v>0</v>
      </c>
      <c r="AB194" s="55">
        <f t="shared" si="213"/>
        <v>9.890199080479192E-08</v>
      </c>
      <c r="AC194" s="55">
        <f t="shared" si="190"/>
        <v>-6.522298124755693E-08</v>
      </c>
      <c r="AD194" s="60">
        <f t="shared" si="191"/>
        <v>0</v>
      </c>
      <c r="AE194" s="60">
        <f t="shared" si="192"/>
        <v>3.1</v>
      </c>
      <c r="AF194" s="55">
        <f t="shared" si="193"/>
        <v>-101.60000040438248</v>
      </c>
      <c r="AG194" s="55">
        <f t="shared" si="194"/>
        <v>-0.00145017036355043</v>
      </c>
      <c r="AH194" s="55">
        <f t="shared" si="195"/>
        <v>-0.0007489203438812183</v>
      </c>
      <c r="AI194" s="60">
        <f t="shared" si="196"/>
        <v>0.008814432487727286</v>
      </c>
      <c r="AJ194" s="60">
        <f t="shared" si="197"/>
        <v>3.108814432487727</v>
      </c>
      <c r="AK194" s="60">
        <f t="shared" si="198"/>
        <v>-101.21323050939131</v>
      </c>
      <c r="AL194" s="60">
        <f t="shared" si="199"/>
        <v>-0.12404185321233711</v>
      </c>
      <c r="AM194" s="55">
        <f t="shared" si="200"/>
        <v>-0.247334786080793</v>
      </c>
      <c r="AN194" s="55">
        <f t="shared" si="201"/>
        <v>164.06622885821662</v>
      </c>
      <c r="AO194" s="55">
        <f t="shared" si="202"/>
        <v>-0.0983183225252342</v>
      </c>
      <c r="AP194" s="55">
        <f t="shared" si="203"/>
        <v>-0.050698141030324606</v>
      </c>
      <c r="AQ194" s="55">
        <f t="shared" si="204"/>
        <v>105.17352712035608</v>
      </c>
      <c r="AR194" s="55">
        <f t="shared" si="205"/>
        <v>-26.55682681628335</v>
      </c>
      <c r="AS194" s="55">
        <f t="shared" si="206"/>
        <v>523.3736259352811</v>
      </c>
      <c r="AT194" s="55">
        <f t="shared" si="207"/>
        <v>125.59706194266755</v>
      </c>
      <c r="AU194" s="55">
        <f t="shared" si="208"/>
        <v>125.59312846032377</v>
      </c>
      <c r="AV194" s="55">
        <f t="shared" si="220"/>
        <v>0</v>
      </c>
      <c r="AW194" s="55">
        <f t="shared" si="210"/>
        <v>0.19959127516586778</v>
      </c>
      <c r="AX194" s="55">
        <f t="shared" si="214"/>
        <v>0</v>
      </c>
      <c r="AY194" s="55">
        <f t="shared" si="215"/>
        <v>0.0003399999995133752</v>
      </c>
      <c r="AZ194">
        <f t="shared" si="216"/>
        <v>0</v>
      </c>
      <c r="BA194">
        <f t="shared" si="217"/>
        <v>0.19959127516586778</v>
      </c>
    </row>
    <row r="195" spans="1:53" ht="12.75">
      <c r="A195" s="50">
        <v>34</v>
      </c>
      <c r="B195" s="55">
        <f t="shared" si="221"/>
        <v>101.6</v>
      </c>
      <c r="C195" s="55">
        <f t="shared" si="166"/>
        <v>101.6</v>
      </c>
      <c r="D195" s="60">
        <f t="shared" si="167"/>
        <v>0.008814431891395413</v>
      </c>
      <c r="E195" s="55">
        <f t="shared" si="168"/>
        <v>0</v>
      </c>
      <c r="F195" s="55">
        <f t="shared" si="218"/>
        <v>9.308422663980415E-08</v>
      </c>
      <c r="G195" s="55">
        <f t="shared" si="219"/>
        <v>-6.13863352918183E-08</v>
      </c>
      <c r="H195" s="60">
        <f t="shared" si="171"/>
        <v>0</v>
      </c>
      <c r="I195" s="60">
        <f t="shared" si="172"/>
        <v>3.1</v>
      </c>
      <c r="J195" s="55">
        <f t="shared" si="173"/>
        <v>101.59999961940471</v>
      </c>
      <c r="K195" s="55">
        <f t="shared" si="174"/>
        <v>0.0014501703125932054</v>
      </c>
      <c r="L195" s="55">
        <f t="shared" si="175"/>
        <v>0.0007487283310887187</v>
      </c>
      <c r="M195" s="60">
        <f t="shared" si="176"/>
        <v>0.00881443132992299</v>
      </c>
      <c r="N195" s="60">
        <f t="shared" si="177"/>
        <v>3.108814431329923</v>
      </c>
      <c r="O195" s="60">
        <f t="shared" si="178"/>
        <v>101.21332888689004</v>
      </c>
      <c r="P195" s="60">
        <f t="shared" si="179"/>
        <v>0.12404178166689171</v>
      </c>
      <c r="Q195" s="55">
        <f t="shared" si="180"/>
        <v>0.2473348350026947</v>
      </c>
      <c r="R195" s="55">
        <f t="shared" si="181"/>
        <v>164.06655065416567</v>
      </c>
      <c r="S195" s="55">
        <f t="shared" si="182"/>
        <v>0.09831804789956433</v>
      </c>
      <c r="T195" s="55">
        <f t="shared" si="183"/>
        <v>0.050698739203566046</v>
      </c>
      <c r="U195" s="55">
        <f t="shared" si="184"/>
        <v>105.17321261758326</v>
      </c>
      <c r="V195" s="55">
        <f t="shared" si="185"/>
        <v>26.55675287613401</v>
      </c>
      <c r="W195" s="55">
        <f t="shared" si="186"/>
        <v>523.3659831024975</v>
      </c>
      <c r="X195" s="55">
        <f t="shared" si="187"/>
        <v>125.58942640306009</v>
      </c>
      <c r="Y195" s="55">
        <f t="shared" si="212"/>
        <v>-101.6</v>
      </c>
      <c r="Z195" s="60">
        <f t="shared" si="188"/>
        <v>0.008814431891395413</v>
      </c>
      <c r="AA195" s="55">
        <f t="shared" si="189"/>
        <v>0</v>
      </c>
      <c r="AB195" s="55">
        <f t="shared" si="213"/>
        <v>9.308422663980415E-08</v>
      </c>
      <c r="AC195" s="55">
        <f t="shared" si="190"/>
        <v>-6.13863352918183E-08</v>
      </c>
      <c r="AD195" s="60">
        <f t="shared" si="191"/>
        <v>0</v>
      </c>
      <c r="AE195" s="60">
        <f t="shared" si="192"/>
        <v>3.1</v>
      </c>
      <c r="AF195" s="55">
        <f t="shared" si="193"/>
        <v>-101.60000038059528</v>
      </c>
      <c r="AG195" s="55">
        <f t="shared" si="194"/>
        <v>-0.0014501703620062693</v>
      </c>
      <c r="AH195" s="55">
        <f t="shared" si="195"/>
        <v>-0.0007489145253117475</v>
      </c>
      <c r="AI195" s="60">
        <f t="shared" si="196"/>
        <v>0.008814432452864285</v>
      </c>
      <c r="AJ195" s="60">
        <f t="shared" si="197"/>
        <v>3.1088144324528644</v>
      </c>
      <c r="AK195" s="60">
        <f t="shared" si="198"/>
        <v>-101.21323349052763</v>
      </c>
      <c r="AL195" s="60">
        <f t="shared" si="199"/>
        <v>-0.12404185104429334</v>
      </c>
      <c r="AM195" s="55">
        <f t="shared" si="200"/>
        <v>-0.24733478756327493</v>
      </c>
      <c r="AN195" s="55">
        <f t="shared" si="201"/>
        <v>164.06623860961065</v>
      </c>
      <c r="AO195" s="55">
        <f t="shared" si="202"/>
        <v>-0.0983183142032445</v>
      </c>
      <c r="AP195" s="55">
        <f t="shared" si="203"/>
        <v>-0.05069815915678594</v>
      </c>
      <c r="AQ195" s="55">
        <f t="shared" si="204"/>
        <v>105.17351758996767</v>
      </c>
      <c r="AR195" s="55">
        <f t="shared" si="205"/>
        <v>-26.556824575672874</v>
      </c>
      <c r="AS195" s="55">
        <f t="shared" si="206"/>
        <v>523.3733943316464</v>
      </c>
      <c r="AT195" s="55">
        <f t="shared" si="207"/>
        <v>125.59683056003848</v>
      </c>
      <c r="AU195" s="55">
        <f t="shared" si="208"/>
        <v>125.593128460335</v>
      </c>
      <c r="AV195" s="55">
        <f t="shared" si="220"/>
        <v>0</v>
      </c>
      <c r="AW195" s="55">
        <f t="shared" si="210"/>
        <v>0.18785061191825422</v>
      </c>
      <c r="AX195" s="55">
        <f t="shared" si="214"/>
        <v>0</v>
      </c>
      <c r="AY195" s="55">
        <f t="shared" si="215"/>
        <v>0.0003199999995420001</v>
      </c>
      <c r="AZ195">
        <f t="shared" si="216"/>
        <v>0</v>
      </c>
      <c r="BA195">
        <f t="shared" si="217"/>
        <v>0.18785061191825422</v>
      </c>
    </row>
    <row r="196" spans="1:53" ht="12.75">
      <c r="A196" s="50">
        <v>35</v>
      </c>
      <c r="B196" s="55">
        <f t="shared" si="221"/>
        <v>101.6</v>
      </c>
      <c r="C196" s="55">
        <f t="shared" si="166"/>
        <v>101.6</v>
      </c>
      <c r="D196" s="60">
        <f t="shared" si="167"/>
        <v>0.008814431891395413</v>
      </c>
      <c r="E196" s="55">
        <f t="shared" si="168"/>
        <v>0</v>
      </c>
      <c r="F196" s="55">
        <f t="shared" si="218"/>
        <v>8.726646247481639E-08</v>
      </c>
      <c r="G196" s="55">
        <f t="shared" si="219"/>
        <v>-5.7549689336079664E-08</v>
      </c>
      <c r="H196" s="60">
        <f t="shared" si="171"/>
        <v>0</v>
      </c>
      <c r="I196" s="60">
        <f t="shared" si="172"/>
        <v>3.1</v>
      </c>
      <c r="J196" s="55">
        <f t="shared" si="173"/>
        <v>101.59999964319192</v>
      </c>
      <c r="K196" s="55">
        <f t="shared" si="174"/>
        <v>0.0014501703141373626</v>
      </c>
      <c r="L196" s="55">
        <f t="shared" si="175"/>
        <v>0.0007487341496581869</v>
      </c>
      <c r="M196" s="60">
        <f t="shared" si="176"/>
        <v>0.008814431364787989</v>
      </c>
      <c r="N196" s="60">
        <f t="shared" si="177"/>
        <v>3.108814431364788</v>
      </c>
      <c r="O196" s="60">
        <f t="shared" si="178"/>
        <v>101.21332590575372</v>
      </c>
      <c r="P196" s="60">
        <f t="shared" si="179"/>
        <v>0.12404178383493555</v>
      </c>
      <c r="Q196" s="55">
        <f t="shared" si="180"/>
        <v>0.24733483352021293</v>
      </c>
      <c r="R196" s="55">
        <f t="shared" si="181"/>
        <v>164.06654090277573</v>
      </c>
      <c r="S196" s="55">
        <f t="shared" si="182"/>
        <v>0.09831805622155423</v>
      </c>
      <c r="T196" s="55">
        <f t="shared" si="183"/>
        <v>0.050698721077104464</v>
      </c>
      <c r="U196" s="55">
        <f t="shared" si="184"/>
        <v>105.17322214796815</v>
      </c>
      <c r="V196" s="55">
        <f t="shared" si="185"/>
        <v>26.5567551167446</v>
      </c>
      <c r="W196" s="55">
        <f t="shared" si="186"/>
        <v>523.3662147008394</v>
      </c>
      <c r="X196" s="55">
        <f t="shared" si="187"/>
        <v>125.58965778039703</v>
      </c>
      <c r="Y196" s="55">
        <f t="shared" si="212"/>
        <v>-101.6</v>
      </c>
      <c r="Z196" s="60">
        <f t="shared" si="188"/>
        <v>0.008814431891395413</v>
      </c>
      <c r="AA196" s="55">
        <f t="shared" si="189"/>
        <v>0</v>
      </c>
      <c r="AB196" s="55">
        <f t="shared" si="213"/>
        <v>8.726646247481639E-08</v>
      </c>
      <c r="AC196" s="55">
        <f t="shared" si="190"/>
        <v>-5.7549689336079664E-08</v>
      </c>
      <c r="AD196" s="60">
        <f t="shared" si="191"/>
        <v>0</v>
      </c>
      <c r="AE196" s="60">
        <f t="shared" si="192"/>
        <v>3.1</v>
      </c>
      <c r="AF196" s="55">
        <f t="shared" si="193"/>
        <v>-101.60000035680807</v>
      </c>
      <c r="AG196" s="55">
        <f t="shared" si="194"/>
        <v>-0.0014501703604621122</v>
      </c>
      <c r="AH196" s="55">
        <f t="shared" si="195"/>
        <v>-0.0007489087067422771</v>
      </c>
      <c r="AI196" s="60">
        <f t="shared" si="196"/>
        <v>0.008814432417544094</v>
      </c>
      <c r="AJ196" s="60">
        <f t="shared" si="197"/>
        <v>3.108814432417544</v>
      </c>
      <c r="AK196" s="60">
        <f t="shared" si="198"/>
        <v>-101.21323647166395</v>
      </c>
      <c r="AL196" s="60">
        <f t="shared" si="199"/>
        <v>-0.12404184887624957</v>
      </c>
      <c r="AM196" s="55">
        <f t="shared" si="200"/>
        <v>-0.24733478904575687</v>
      </c>
      <c r="AN196" s="55">
        <f t="shared" si="201"/>
        <v>164.0662483610052</v>
      </c>
      <c r="AO196" s="55">
        <f t="shared" si="202"/>
        <v>-0.09831830588125448</v>
      </c>
      <c r="AP196" s="55">
        <f t="shared" si="203"/>
        <v>-0.05069817728324791</v>
      </c>
      <c r="AQ196" s="55">
        <f t="shared" si="204"/>
        <v>105.17350805957875</v>
      </c>
      <c r="AR196" s="55">
        <f t="shared" si="205"/>
        <v>-26.55682233506231</v>
      </c>
      <c r="AS196" s="55">
        <f t="shared" si="206"/>
        <v>523.3731627281691</v>
      </c>
      <c r="AT196" s="55">
        <f t="shared" si="207"/>
        <v>125.59659917756676</v>
      </c>
      <c r="AU196" s="55">
        <f t="shared" si="208"/>
        <v>125.59312846033652</v>
      </c>
      <c r="AV196" s="55">
        <f t="shared" si="220"/>
        <v>0</v>
      </c>
      <c r="AW196" s="55">
        <f t="shared" si="210"/>
        <v>0.17610994873660693</v>
      </c>
      <c r="AX196" s="55">
        <f t="shared" si="214"/>
        <v>0</v>
      </c>
      <c r="AY196" s="55">
        <f t="shared" si="215"/>
        <v>0.0002999999995706252</v>
      </c>
      <c r="AZ196">
        <f t="shared" si="216"/>
        <v>0</v>
      </c>
      <c r="BA196">
        <f t="shared" si="217"/>
        <v>0.17610994873660693</v>
      </c>
    </row>
    <row r="197" spans="1:53" ht="12.75">
      <c r="A197" s="50">
        <v>36</v>
      </c>
      <c r="B197" s="55">
        <f t="shared" si="221"/>
        <v>101.6</v>
      </c>
      <c r="C197" s="55">
        <f t="shared" si="166"/>
        <v>101.6</v>
      </c>
      <c r="D197" s="60">
        <f t="shared" si="167"/>
        <v>0.008814431891395413</v>
      </c>
      <c r="E197" s="55">
        <f t="shared" si="168"/>
        <v>0</v>
      </c>
      <c r="F197" s="55">
        <f t="shared" si="218"/>
        <v>8.144869830982863E-08</v>
      </c>
      <c r="G197" s="55">
        <f t="shared" si="219"/>
        <v>-5.3713043380341024E-08</v>
      </c>
      <c r="H197" s="60">
        <f t="shared" si="171"/>
        <v>0</v>
      </c>
      <c r="I197" s="60">
        <f t="shared" si="172"/>
        <v>3.1</v>
      </c>
      <c r="J197" s="55">
        <f t="shared" si="173"/>
        <v>101.59999966697913</v>
      </c>
      <c r="K197" s="55">
        <f t="shared" si="174"/>
        <v>0.0014501703156815302</v>
      </c>
      <c r="L197" s="55">
        <f t="shared" si="175"/>
        <v>0.0007487399682276608</v>
      </c>
      <c r="M197" s="60">
        <f t="shared" si="176"/>
        <v>0.008814431400106182</v>
      </c>
      <c r="N197" s="60">
        <f t="shared" si="177"/>
        <v>3.1088144314001065</v>
      </c>
      <c r="O197" s="60">
        <f t="shared" si="178"/>
        <v>101.21332292461739</v>
      </c>
      <c r="P197" s="60">
        <f t="shared" si="179"/>
        <v>0.12404178600297938</v>
      </c>
      <c r="Q197" s="55">
        <f t="shared" si="180"/>
        <v>0.2473348320377311</v>
      </c>
      <c r="R197" s="55">
        <f t="shared" si="181"/>
        <v>164.06653115138494</v>
      </c>
      <c r="S197" s="55">
        <f t="shared" si="182"/>
        <v>0.09831806454354444</v>
      </c>
      <c r="T197" s="55">
        <f t="shared" si="183"/>
        <v>0.050698702950642216</v>
      </c>
      <c r="U197" s="55">
        <f t="shared" si="184"/>
        <v>105.17323167835389</v>
      </c>
      <c r="V197" s="55">
        <f t="shared" si="185"/>
        <v>26.556757357355274</v>
      </c>
      <c r="W197" s="55">
        <f t="shared" si="186"/>
        <v>523.3664462993552</v>
      </c>
      <c r="X197" s="55">
        <f t="shared" si="187"/>
        <v>125.58988915790769</v>
      </c>
      <c r="Y197" s="55">
        <f t="shared" si="212"/>
        <v>-101.6</v>
      </c>
      <c r="Z197" s="60">
        <f t="shared" si="188"/>
        <v>0.008814431891395413</v>
      </c>
      <c r="AA197" s="55">
        <f t="shared" si="189"/>
        <v>0</v>
      </c>
      <c r="AB197" s="55">
        <f t="shared" si="213"/>
        <v>8.144869830982863E-08</v>
      </c>
      <c r="AC197" s="55">
        <f t="shared" si="190"/>
        <v>-5.3713043380341024E-08</v>
      </c>
      <c r="AD197" s="60">
        <f t="shared" si="191"/>
        <v>0</v>
      </c>
      <c r="AE197" s="60">
        <f t="shared" si="192"/>
        <v>3.1</v>
      </c>
      <c r="AF197" s="55">
        <f t="shared" si="193"/>
        <v>-101.60000033302086</v>
      </c>
      <c r="AG197" s="55">
        <f t="shared" si="194"/>
        <v>-0.0014501703589179515</v>
      </c>
      <c r="AH197" s="55">
        <f t="shared" si="195"/>
        <v>-0.0007489028881728058</v>
      </c>
      <c r="AI197" s="60">
        <f t="shared" si="196"/>
        <v>0.00881443238268087</v>
      </c>
      <c r="AJ197" s="60">
        <f t="shared" si="197"/>
        <v>3.108814432382681</v>
      </c>
      <c r="AK197" s="60">
        <f t="shared" si="198"/>
        <v>-101.21323945280028</v>
      </c>
      <c r="AL197" s="60">
        <f t="shared" si="199"/>
        <v>-0.12404184670820584</v>
      </c>
      <c r="AM197" s="55">
        <f t="shared" si="200"/>
        <v>-0.24733479052823887</v>
      </c>
      <c r="AN197" s="55">
        <f t="shared" si="201"/>
        <v>164.06625811239905</v>
      </c>
      <c r="AO197" s="55">
        <f t="shared" si="202"/>
        <v>-0.09831829755926483</v>
      </c>
      <c r="AP197" s="55">
        <f t="shared" si="203"/>
        <v>-0.05069819540970921</v>
      </c>
      <c r="AQ197" s="55">
        <f t="shared" si="204"/>
        <v>105.17349852919051</v>
      </c>
      <c r="AR197" s="55">
        <f t="shared" si="205"/>
        <v>-26.556820094451844</v>
      </c>
      <c r="AS197" s="55">
        <f t="shared" si="206"/>
        <v>523.372931124866</v>
      </c>
      <c r="AT197" s="55">
        <f t="shared" si="207"/>
        <v>125.59636779526932</v>
      </c>
      <c r="AU197" s="55">
        <f t="shared" si="208"/>
        <v>125.59312846034632</v>
      </c>
      <c r="AV197" s="55">
        <f t="shared" si="220"/>
        <v>0</v>
      </c>
      <c r="AW197" s="55">
        <f t="shared" si="210"/>
        <v>0.16436928557045313</v>
      </c>
      <c r="AX197" s="55">
        <f t="shared" si="214"/>
        <v>0</v>
      </c>
      <c r="AY197" s="55">
        <f t="shared" si="215"/>
        <v>0.0002799999995992501</v>
      </c>
      <c r="AZ197">
        <f t="shared" si="216"/>
        <v>0</v>
      </c>
      <c r="BA197">
        <f t="shared" si="217"/>
        <v>0.16436928557045313</v>
      </c>
    </row>
    <row r="198" spans="1:53" ht="12.75">
      <c r="A198" s="50">
        <v>37</v>
      </c>
      <c r="B198" s="55">
        <f t="shared" si="221"/>
        <v>101.6</v>
      </c>
      <c r="C198" s="55">
        <f t="shared" si="166"/>
        <v>101.6</v>
      </c>
      <c r="D198" s="60">
        <f t="shared" si="167"/>
        <v>0.008814431891395413</v>
      </c>
      <c r="E198" s="55">
        <f t="shared" si="168"/>
        <v>0</v>
      </c>
      <c r="F198" s="55">
        <f t="shared" si="218"/>
        <v>7.563093414484087E-08</v>
      </c>
      <c r="G198" s="55">
        <f t="shared" si="219"/>
        <v>-4.9876397424602383E-08</v>
      </c>
      <c r="H198" s="60">
        <f t="shared" si="171"/>
        <v>0</v>
      </c>
      <c r="I198" s="60">
        <f t="shared" si="172"/>
        <v>3.1</v>
      </c>
      <c r="J198" s="55">
        <f t="shared" si="173"/>
        <v>101.59999969076632</v>
      </c>
      <c r="K198" s="55">
        <f t="shared" si="174"/>
        <v>0.001450170317225677</v>
      </c>
      <c r="L198" s="55">
        <f t="shared" si="175"/>
        <v>0.0007487457867971234</v>
      </c>
      <c r="M198" s="60">
        <f t="shared" si="176"/>
        <v>0.008814431434972958</v>
      </c>
      <c r="N198" s="60">
        <f t="shared" si="177"/>
        <v>3.108814431434973</v>
      </c>
      <c r="O198" s="60">
        <f t="shared" si="178"/>
        <v>101.21331994348105</v>
      </c>
      <c r="P198" s="60">
        <f t="shared" si="179"/>
        <v>0.1240417881710232</v>
      </c>
      <c r="Q198" s="55">
        <f t="shared" si="180"/>
        <v>0.24733483055524927</v>
      </c>
      <c r="R198" s="55">
        <f t="shared" si="181"/>
        <v>164.06652139999397</v>
      </c>
      <c r="S198" s="55">
        <f t="shared" si="182"/>
        <v>0.09831807286553468</v>
      </c>
      <c r="T198" s="55">
        <f t="shared" si="183"/>
        <v>0.05069868482417991</v>
      </c>
      <c r="U198" s="55">
        <f t="shared" si="184"/>
        <v>105.17324120873974</v>
      </c>
      <c r="V198" s="55">
        <f t="shared" si="185"/>
        <v>26.556759597965947</v>
      </c>
      <c r="W198" s="55">
        <f t="shared" si="186"/>
        <v>523.3666778980372</v>
      </c>
      <c r="X198" s="55">
        <f t="shared" si="187"/>
        <v>125.59012053558467</v>
      </c>
      <c r="Y198" s="55">
        <f t="shared" si="212"/>
        <v>-101.6</v>
      </c>
      <c r="Z198" s="60">
        <f t="shared" si="188"/>
        <v>0.008814431891395413</v>
      </c>
      <c r="AA198" s="55">
        <f t="shared" si="189"/>
        <v>0</v>
      </c>
      <c r="AB198" s="55">
        <f t="shared" si="213"/>
        <v>7.563093414484087E-08</v>
      </c>
      <c r="AC198" s="55">
        <f t="shared" si="190"/>
        <v>-4.9876397424602383E-08</v>
      </c>
      <c r="AD198" s="60">
        <f t="shared" si="191"/>
        <v>0</v>
      </c>
      <c r="AE198" s="60">
        <f t="shared" si="192"/>
        <v>3.1</v>
      </c>
      <c r="AF198" s="55">
        <f t="shared" si="193"/>
        <v>-101.60000030923366</v>
      </c>
      <c r="AG198" s="55">
        <f t="shared" si="194"/>
        <v>-0.0014501703573737944</v>
      </c>
      <c r="AH198" s="55">
        <f t="shared" si="195"/>
        <v>-0.0007488970696033362</v>
      </c>
      <c r="AI198" s="60">
        <f t="shared" si="196"/>
        <v>0.008814432347359125</v>
      </c>
      <c r="AJ198" s="60">
        <f t="shared" si="197"/>
        <v>3.1088144323473594</v>
      </c>
      <c r="AK198" s="60">
        <f t="shared" si="198"/>
        <v>-101.21324243393661</v>
      </c>
      <c r="AL198" s="60">
        <f t="shared" si="199"/>
        <v>-0.12404184454016207</v>
      </c>
      <c r="AM198" s="55">
        <f t="shared" si="200"/>
        <v>-0.24733479201072078</v>
      </c>
      <c r="AN198" s="55">
        <f t="shared" si="201"/>
        <v>164.0662678637927</v>
      </c>
      <c r="AO198" s="55">
        <f t="shared" si="202"/>
        <v>-0.09831828923727512</v>
      </c>
      <c r="AP198" s="55">
        <f t="shared" si="203"/>
        <v>-0.050698213536170544</v>
      </c>
      <c r="AQ198" s="55">
        <f t="shared" si="204"/>
        <v>105.17348899880244</v>
      </c>
      <c r="AR198" s="55">
        <f t="shared" si="205"/>
        <v>-26.55681785384136</v>
      </c>
      <c r="AS198" s="55">
        <f t="shared" si="206"/>
        <v>523.3726995217279</v>
      </c>
      <c r="AT198" s="55">
        <f t="shared" si="207"/>
        <v>125.59613641313672</v>
      </c>
      <c r="AU198" s="55">
        <f t="shared" si="208"/>
        <v>125.59312846035596</v>
      </c>
      <c r="AV198" s="55">
        <f t="shared" si="220"/>
        <v>0</v>
      </c>
      <c r="AW198" s="55">
        <f t="shared" si="210"/>
        <v>0.1526286223657224</v>
      </c>
      <c r="AX198" s="55">
        <f t="shared" si="214"/>
        <v>0</v>
      </c>
      <c r="AY198" s="55">
        <f t="shared" si="215"/>
        <v>0.0002599999996278751</v>
      </c>
      <c r="AZ198">
        <f t="shared" si="216"/>
        <v>0</v>
      </c>
      <c r="BA198">
        <f t="shared" si="217"/>
        <v>0.1526286223657224</v>
      </c>
    </row>
    <row r="199" spans="1:53" ht="12.75">
      <c r="A199" s="50">
        <v>38</v>
      </c>
      <c r="B199" s="55">
        <f t="shared" si="221"/>
        <v>101.6</v>
      </c>
      <c r="C199" s="55">
        <f t="shared" si="166"/>
        <v>101.6</v>
      </c>
      <c r="D199" s="60">
        <f t="shared" si="167"/>
        <v>0.008814431891395413</v>
      </c>
      <c r="E199" s="55">
        <f t="shared" si="168"/>
        <v>0</v>
      </c>
      <c r="F199" s="55">
        <f t="shared" si="218"/>
        <v>6.981316997985312E-08</v>
      </c>
      <c r="G199" s="55">
        <f t="shared" si="219"/>
        <v>-4.603975146886375E-08</v>
      </c>
      <c r="H199" s="60">
        <f t="shared" si="171"/>
        <v>0</v>
      </c>
      <c r="I199" s="60">
        <f t="shared" si="172"/>
        <v>3.1</v>
      </c>
      <c r="J199" s="55">
        <f t="shared" si="173"/>
        <v>101.59999971455353</v>
      </c>
      <c r="K199" s="55">
        <f t="shared" si="174"/>
        <v>0.0014501703187698306</v>
      </c>
      <c r="L199" s="55">
        <f t="shared" si="175"/>
        <v>0.0007487516053665908</v>
      </c>
      <c r="M199" s="60">
        <f t="shared" si="176"/>
        <v>0.008814431470291373</v>
      </c>
      <c r="N199" s="60">
        <f t="shared" si="177"/>
        <v>3.1088144314702912</v>
      </c>
      <c r="O199" s="60">
        <f t="shared" si="178"/>
        <v>101.21331696234473</v>
      </c>
      <c r="P199" s="60">
        <f t="shared" si="179"/>
        <v>0.12404179033906702</v>
      </c>
      <c r="Q199" s="55">
        <f t="shared" si="180"/>
        <v>0.24733482907276746</v>
      </c>
      <c r="R199" s="55">
        <f t="shared" si="181"/>
        <v>164.06651164860358</v>
      </c>
      <c r="S199" s="55">
        <f t="shared" si="182"/>
        <v>0.09831808118752464</v>
      </c>
      <c r="T199" s="55">
        <f t="shared" si="183"/>
        <v>0.05069866669771819</v>
      </c>
      <c r="U199" s="55">
        <f t="shared" si="184"/>
        <v>105.17325073912502</v>
      </c>
      <c r="V199" s="55">
        <f t="shared" si="185"/>
        <v>26.55676183857655</v>
      </c>
      <c r="W199" s="55">
        <f t="shared" si="186"/>
        <v>523.3669094968774</v>
      </c>
      <c r="X199" s="55">
        <f t="shared" si="187"/>
        <v>125.59035191341968</v>
      </c>
      <c r="Y199" s="55">
        <f t="shared" si="212"/>
        <v>-101.6</v>
      </c>
      <c r="Z199" s="60">
        <f t="shared" si="188"/>
        <v>0.008814431891395413</v>
      </c>
      <c r="AA199" s="55">
        <f t="shared" si="189"/>
        <v>0</v>
      </c>
      <c r="AB199" s="55">
        <f t="shared" si="213"/>
        <v>6.981316997985312E-08</v>
      </c>
      <c r="AC199" s="55">
        <f t="shared" si="190"/>
        <v>-4.603975146886375E-08</v>
      </c>
      <c r="AD199" s="60">
        <f t="shared" si="191"/>
        <v>0</v>
      </c>
      <c r="AE199" s="60">
        <f t="shared" si="192"/>
        <v>3.1</v>
      </c>
      <c r="AF199" s="55">
        <f t="shared" si="193"/>
        <v>-101.60000028544646</v>
      </c>
      <c r="AG199" s="55">
        <f t="shared" si="194"/>
        <v>-0.0014501703558296337</v>
      </c>
      <c r="AH199" s="55">
        <f t="shared" si="195"/>
        <v>-0.0007488912510338649</v>
      </c>
      <c r="AI199" s="60">
        <f t="shared" si="196"/>
        <v>0.008814432312496123</v>
      </c>
      <c r="AJ199" s="60">
        <f t="shared" si="197"/>
        <v>3.108814432312496</v>
      </c>
      <c r="AK199" s="60">
        <f t="shared" si="198"/>
        <v>-101.21324541507293</v>
      </c>
      <c r="AL199" s="60">
        <f t="shared" si="199"/>
        <v>-0.12404184237211828</v>
      </c>
      <c r="AM199" s="55">
        <f t="shared" si="200"/>
        <v>-0.2473347934932027</v>
      </c>
      <c r="AN199" s="55">
        <f t="shared" si="201"/>
        <v>164.06627761518695</v>
      </c>
      <c r="AO199" s="55">
        <f t="shared" si="202"/>
        <v>-0.09831828091528502</v>
      </c>
      <c r="AP199" s="55">
        <f t="shared" si="203"/>
        <v>-0.05069823166263265</v>
      </c>
      <c r="AQ199" s="55">
        <f t="shared" si="204"/>
        <v>105.17347946841375</v>
      </c>
      <c r="AR199" s="55">
        <f t="shared" si="205"/>
        <v>-26.556815613230768</v>
      </c>
      <c r="AS199" s="55">
        <f t="shared" si="206"/>
        <v>523.3724679187452</v>
      </c>
      <c r="AT199" s="55">
        <f t="shared" si="207"/>
        <v>125.59590503115965</v>
      </c>
      <c r="AU199" s="55">
        <f t="shared" si="208"/>
        <v>125.59312846035661</v>
      </c>
      <c r="AV199" s="55">
        <f t="shared" si="220"/>
        <v>0</v>
      </c>
      <c r="AW199" s="55">
        <f t="shared" si="210"/>
        <v>0.14088795909646637</v>
      </c>
      <c r="AX199" s="55">
        <f t="shared" si="214"/>
        <v>0</v>
      </c>
      <c r="AY199" s="55">
        <f t="shared" si="215"/>
        <v>0.00023999999965650015</v>
      </c>
      <c r="AZ199">
        <f t="shared" si="216"/>
        <v>0</v>
      </c>
      <c r="BA199">
        <f t="shared" si="217"/>
        <v>0.14088795909646637</v>
      </c>
    </row>
    <row r="200" spans="1:53" ht="12.75">
      <c r="A200" s="50">
        <v>39</v>
      </c>
      <c r="B200" s="55">
        <f t="shared" si="221"/>
        <v>101.6</v>
      </c>
      <c r="C200" s="55">
        <f t="shared" si="166"/>
        <v>101.6</v>
      </c>
      <c r="D200" s="60">
        <f t="shared" si="167"/>
        <v>0.008814431891395413</v>
      </c>
      <c r="E200" s="55">
        <f t="shared" si="168"/>
        <v>0</v>
      </c>
      <c r="F200" s="55">
        <f t="shared" si="218"/>
        <v>6.399540581486536E-08</v>
      </c>
      <c r="G200" s="55">
        <f t="shared" si="219"/>
        <v>-4.220310551312511E-08</v>
      </c>
      <c r="H200" s="60">
        <f t="shared" si="171"/>
        <v>0</v>
      </c>
      <c r="I200" s="60">
        <f t="shared" si="172"/>
        <v>3.1</v>
      </c>
      <c r="J200" s="55">
        <f t="shared" si="173"/>
        <v>101.59999973834074</v>
      </c>
      <c r="K200" s="55">
        <f t="shared" si="174"/>
        <v>0.0014501703203139947</v>
      </c>
      <c r="L200" s="55">
        <f t="shared" si="175"/>
        <v>0.000748757423936063</v>
      </c>
      <c r="M200" s="60">
        <f t="shared" si="176"/>
        <v>0.008814431505154152</v>
      </c>
      <c r="N200" s="60">
        <f t="shared" si="177"/>
        <v>3.108814431505154</v>
      </c>
      <c r="O200" s="60">
        <f t="shared" si="178"/>
        <v>101.21331398120842</v>
      </c>
      <c r="P200" s="60">
        <f t="shared" si="179"/>
        <v>0.12404179250711089</v>
      </c>
      <c r="Q200" s="55">
        <f t="shared" si="180"/>
        <v>0.24733482759028572</v>
      </c>
      <c r="R200" s="55">
        <f t="shared" si="181"/>
        <v>164.06650189721245</v>
      </c>
      <c r="S200" s="55">
        <f t="shared" si="182"/>
        <v>0.0983180895095149</v>
      </c>
      <c r="T200" s="55">
        <f t="shared" si="183"/>
        <v>0.050698648571255917</v>
      </c>
      <c r="U200" s="55">
        <f t="shared" si="184"/>
        <v>105.17326026951105</v>
      </c>
      <c r="V200" s="55">
        <f t="shared" si="185"/>
        <v>26.55676407918723</v>
      </c>
      <c r="W200" s="55">
        <f t="shared" si="186"/>
        <v>523.3671410958904</v>
      </c>
      <c r="X200" s="55">
        <f t="shared" si="187"/>
        <v>125.5905832914276</v>
      </c>
      <c r="Y200" s="55">
        <f t="shared" si="212"/>
        <v>-101.6</v>
      </c>
      <c r="Z200" s="60">
        <f t="shared" si="188"/>
        <v>0.008814431891395413</v>
      </c>
      <c r="AA200" s="55">
        <f t="shared" si="189"/>
        <v>0</v>
      </c>
      <c r="AB200" s="55">
        <f t="shared" si="213"/>
        <v>6.399540581486536E-08</v>
      </c>
      <c r="AC200" s="55">
        <f t="shared" si="190"/>
        <v>-4.220310551312511E-08</v>
      </c>
      <c r="AD200" s="60">
        <f t="shared" si="191"/>
        <v>0</v>
      </c>
      <c r="AE200" s="60">
        <f t="shared" si="192"/>
        <v>3.1</v>
      </c>
      <c r="AF200" s="55">
        <f t="shared" si="193"/>
        <v>-101.60000026165925</v>
      </c>
      <c r="AG200" s="55">
        <f t="shared" si="194"/>
        <v>-0.0014501703542854835</v>
      </c>
      <c r="AH200" s="55">
        <f t="shared" si="195"/>
        <v>-0.0007488854324643984</v>
      </c>
      <c r="AI200" s="60">
        <f t="shared" si="196"/>
        <v>0.008814432277176154</v>
      </c>
      <c r="AJ200" s="60">
        <f t="shared" si="197"/>
        <v>3.1088144322771765</v>
      </c>
      <c r="AK200" s="60">
        <f t="shared" si="198"/>
        <v>-101.21324839620925</v>
      </c>
      <c r="AL200" s="60">
        <f t="shared" si="199"/>
        <v>-0.12404184020407451</v>
      </c>
      <c r="AM200" s="55">
        <f t="shared" si="200"/>
        <v>-0.2473347949756846</v>
      </c>
      <c r="AN200" s="55">
        <f t="shared" si="201"/>
        <v>164.0662873665803</v>
      </c>
      <c r="AO200" s="55">
        <f t="shared" si="202"/>
        <v>-0.09831827259329534</v>
      </c>
      <c r="AP200" s="55">
        <f t="shared" si="203"/>
        <v>-0.05069824978909393</v>
      </c>
      <c r="AQ200" s="55">
        <f t="shared" si="204"/>
        <v>105.1734699380259</v>
      </c>
      <c r="AR200" s="55">
        <f t="shared" si="205"/>
        <v>-26.556813372620287</v>
      </c>
      <c r="AS200" s="55">
        <f t="shared" si="206"/>
        <v>523.3722363159387</v>
      </c>
      <c r="AT200" s="55">
        <f t="shared" si="207"/>
        <v>125.59567364935879</v>
      </c>
      <c r="AU200" s="55">
        <f t="shared" si="208"/>
        <v>125.59312846036613</v>
      </c>
      <c r="AV200" s="55">
        <f t="shared" si="220"/>
        <v>0</v>
      </c>
      <c r="AW200" s="55">
        <f t="shared" si="210"/>
        <v>0.12914729591267737</v>
      </c>
      <c r="AX200" s="55">
        <f t="shared" si="214"/>
        <v>0</v>
      </c>
      <c r="AY200" s="55">
        <f t="shared" si="215"/>
        <v>0.00021999999968512512</v>
      </c>
      <c r="AZ200">
        <f t="shared" si="216"/>
        <v>0</v>
      </c>
      <c r="BA200">
        <f t="shared" si="217"/>
        <v>0.12914729591267737</v>
      </c>
    </row>
    <row r="201" spans="1:53" ht="12.75">
      <c r="A201" s="50">
        <v>40</v>
      </c>
      <c r="B201" s="55">
        <f t="shared" si="221"/>
        <v>101.6</v>
      </c>
      <c r="C201" s="55">
        <f t="shared" si="166"/>
        <v>101.6</v>
      </c>
      <c r="D201" s="60">
        <f t="shared" si="167"/>
        <v>0.008814431891395413</v>
      </c>
      <c r="E201" s="55">
        <f t="shared" si="168"/>
        <v>0</v>
      </c>
      <c r="F201" s="55">
        <f t="shared" si="218"/>
        <v>5.817764164987759E-08</v>
      </c>
      <c r="G201" s="55">
        <f t="shared" si="219"/>
        <v>-3.8366459557386456E-08</v>
      </c>
      <c r="H201" s="60">
        <f t="shared" si="171"/>
        <v>0</v>
      </c>
      <c r="I201" s="60">
        <f t="shared" si="172"/>
        <v>3.1</v>
      </c>
      <c r="J201" s="55">
        <f t="shared" si="173"/>
        <v>101.59999976212795</v>
      </c>
      <c r="K201" s="55">
        <f t="shared" si="174"/>
        <v>0.0014501703218581553</v>
      </c>
      <c r="L201" s="55">
        <f t="shared" si="175"/>
        <v>0.0007487632425055338</v>
      </c>
      <c r="M201" s="60">
        <f t="shared" si="176"/>
        <v>0.008814431540474343</v>
      </c>
      <c r="N201" s="60">
        <f t="shared" si="177"/>
        <v>3.108814431540474</v>
      </c>
      <c r="O201" s="60">
        <f t="shared" si="178"/>
        <v>101.2133110000721</v>
      </c>
      <c r="P201" s="60">
        <f t="shared" si="179"/>
        <v>0.1240417946751547</v>
      </c>
      <c r="Q201" s="55">
        <f t="shared" si="180"/>
        <v>0.24733482610780388</v>
      </c>
      <c r="R201" s="55">
        <f t="shared" si="181"/>
        <v>164.06649214582114</v>
      </c>
      <c r="S201" s="55">
        <f t="shared" si="182"/>
        <v>0.09831809783150514</v>
      </c>
      <c r="T201" s="55">
        <f t="shared" si="183"/>
        <v>0.05069863044479361</v>
      </c>
      <c r="U201" s="55">
        <f t="shared" si="184"/>
        <v>105.17326979989724</v>
      </c>
      <c r="V201" s="55">
        <f t="shared" si="185"/>
        <v>26.556766319797898</v>
      </c>
      <c r="W201" s="55">
        <f t="shared" si="186"/>
        <v>523.367372695069</v>
      </c>
      <c r="X201" s="55">
        <f t="shared" si="187"/>
        <v>125.59081466960117</v>
      </c>
      <c r="Y201" s="55">
        <f t="shared" si="212"/>
        <v>-101.6</v>
      </c>
      <c r="Z201" s="60">
        <f t="shared" si="188"/>
        <v>0.008814431891395413</v>
      </c>
      <c r="AA201" s="55">
        <f t="shared" si="189"/>
        <v>0</v>
      </c>
      <c r="AB201" s="55">
        <f t="shared" si="213"/>
        <v>5.817764164987759E-08</v>
      </c>
      <c r="AC201" s="55">
        <f t="shared" si="190"/>
        <v>-3.8366459557386456E-08</v>
      </c>
      <c r="AD201" s="60">
        <f t="shared" si="191"/>
        <v>0</v>
      </c>
      <c r="AE201" s="60">
        <f t="shared" si="192"/>
        <v>3.1</v>
      </c>
      <c r="AF201" s="55">
        <f t="shared" si="193"/>
        <v>-101.60000023787204</v>
      </c>
      <c r="AG201" s="55">
        <f t="shared" si="194"/>
        <v>-0.0014501703527413229</v>
      </c>
      <c r="AH201" s="55">
        <f t="shared" si="195"/>
        <v>-0.0007488796138949271</v>
      </c>
      <c r="AI201" s="60">
        <f t="shared" si="196"/>
        <v>0.008814432242312709</v>
      </c>
      <c r="AJ201" s="60">
        <f t="shared" si="197"/>
        <v>3.108814432242313</v>
      </c>
      <c r="AK201" s="60">
        <f t="shared" si="198"/>
        <v>-101.21325137734557</v>
      </c>
      <c r="AL201" s="60">
        <f t="shared" si="199"/>
        <v>-0.12404183803603071</v>
      </c>
      <c r="AM201" s="55">
        <f t="shared" si="200"/>
        <v>-0.2473347964581665</v>
      </c>
      <c r="AN201" s="55">
        <f t="shared" si="201"/>
        <v>164.06629711797422</v>
      </c>
      <c r="AO201" s="55">
        <f t="shared" si="202"/>
        <v>-0.09831826427130527</v>
      </c>
      <c r="AP201" s="55">
        <f t="shared" si="203"/>
        <v>-0.050698267915555956</v>
      </c>
      <c r="AQ201" s="55">
        <f t="shared" si="204"/>
        <v>105.17346040763755</v>
      </c>
      <c r="AR201" s="55">
        <f t="shared" si="205"/>
        <v>-26.5568111320097</v>
      </c>
      <c r="AS201" s="55">
        <f t="shared" si="206"/>
        <v>523.3720047132881</v>
      </c>
      <c r="AT201" s="55">
        <f t="shared" si="207"/>
        <v>125.59544226771368</v>
      </c>
      <c r="AU201" s="55">
        <f t="shared" si="208"/>
        <v>125.5931284603706</v>
      </c>
      <c r="AV201" s="55">
        <f t="shared" si="220"/>
        <v>0</v>
      </c>
      <c r="AW201" s="55">
        <f t="shared" si="210"/>
        <v>0.11740663247689635</v>
      </c>
      <c r="AX201" s="55">
        <f t="shared" si="214"/>
        <v>0</v>
      </c>
      <c r="AY201" s="55">
        <f t="shared" si="215"/>
        <v>0.0001999999997137501</v>
      </c>
      <c r="AZ201">
        <f t="shared" si="216"/>
        <v>0</v>
      </c>
      <c r="BA201">
        <f t="shared" si="217"/>
        <v>0.11740663247689635</v>
      </c>
    </row>
    <row r="202" spans="1:53" ht="12.75">
      <c r="A202" s="50">
        <v>41</v>
      </c>
      <c r="B202" s="55">
        <f t="shared" si="221"/>
        <v>101.6</v>
      </c>
      <c r="C202" s="55">
        <f t="shared" si="166"/>
        <v>101.6</v>
      </c>
      <c r="D202" s="60">
        <f t="shared" si="167"/>
        <v>0.008814431891395413</v>
      </c>
      <c r="E202" s="55">
        <f t="shared" si="168"/>
        <v>0</v>
      </c>
      <c r="F202" s="55">
        <f t="shared" si="218"/>
        <v>5.235987748488984E-08</v>
      </c>
      <c r="G202" s="55">
        <f t="shared" si="219"/>
        <v>-3.452981360164781E-08</v>
      </c>
      <c r="H202" s="60">
        <f t="shared" si="171"/>
        <v>0</v>
      </c>
      <c r="I202" s="60">
        <f t="shared" si="172"/>
        <v>3.1</v>
      </c>
      <c r="J202" s="55">
        <f t="shared" si="173"/>
        <v>101.59999978591514</v>
      </c>
      <c r="K202" s="55">
        <f t="shared" si="174"/>
        <v>0.0014501703234023056</v>
      </c>
      <c r="L202" s="55">
        <f t="shared" si="175"/>
        <v>0.0007487690610749977</v>
      </c>
      <c r="M202" s="60">
        <f t="shared" si="176"/>
        <v>0.008814431575339343</v>
      </c>
      <c r="N202" s="60">
        <f t="shared" si="177"/>
        <v>3.1088144315753397</v>
      </c>
      <c r="O202" s="60">
        <f t="shared" si="178"/>
        <v>101.21330801893576</v>
      </c>
      <c r="P202" s="60">
        <f t="shared" si="179"/>
        <v>0.12404179684319853</v>
      </c>
      <c r="Q202" s="55">
        <f t="shared" si="180"/>
        <v>0.24733482462532208</v>
      </c>
      <c r="R202" s="55">
        <f t="shared" si="181"/>
        <v>164.06648239442978</v>
      </c>
      <c r="S202" s="55">
        <f t="shared" si="182"/>
        <v>0.09831810615349532</v>
      </c>
      <c r="T202" s="55">
        <f t="shared" si="183"/>
        <v>0.05069861231833145</v>
      </c>
      <c r="U202" s="55">
        <f t="shared" si="184"/>
        <v>105.17327933028344</v>
      </c>
      <c r="V202" s="55">
        <f t="shared" si="185"/>
        <v>26.556768560408553</v>
      </c>
      <c r="W202" s="55">
        <f t="shared" si="186"/>
        <v>523.3676042944114</v>
      </c>
      <c r="X202" s="55">
        <f t="shared" si="187"/>
        <v>125.59104604793833</v>
      </c>
      <c r="Y202" s="55">
        <f t="shared" si="212"/>
        <v>-101.6</v>
      </c>
      <c r="Z202" s="60">
        <f t="shared" si="188"/>
        <v>0.008814431891395413</v>
      </c>
      <c r="AA202" s="55">
        <f t="shared" si="189"/>
        <v>0</v>
      </c>
      <c r="AB202" s="55">
        <f t="shared" si="213"/>
        <v>5.235987748488984E-08</v>
      </c>
      <c r="AC202" s="55">
        <f t="shared" si="190"/>
        <v>-3.452981360164781E-08</v>
      </c>
      <c r="AD202" s="60">
        <f t="shared" si="191"/>
        <v>0</v>
      </c>
      <c r="AE202" s="60">
        <f t="shared" si="192"/>
        <v>3.1</v>
      </c>
      <c r="AF202" s="55">
        <f t="shared" si="193"/>
        <v>-101.60000021408484</v>
      </c>
      <c r="AG202" s="55">
        <f t="shared" si="194"/>
        <v>-0.0014501703511971588</v>
      </c>
      <c r="AH202" s="55">
        <f t="shared" si="195"/>
        <v>-0.0007488737953254545</v>
      </c>
      <c r="AI202" s="60">
        <f t="shared" si="196"/>
        <v>0.008814432206991185</v>
      </c>
      <c r="AJ202" s="60">
        <f t="shared" si="197"/>
        <v>3.1088144322069913</v>
      </c>
      <c r="AK202" s="60">
        <f t="shared" si="198"/>
        <v>-101.21325435848192</v>
      </c>
      <c r="AL202" s="60">
        <f t="shared" si="199"/>
        <v>-0.12404183586798695</v>
      </c>
      <c r="AM202" s="55">
        <f t="shared" si="200"/>
        <v>-0.24733479794064844</v>
      </c>
      <c r="AN202" s="55">
        <f t="shared" si="201"/>
        <v>164.06630686936745</v>
      </c>
      <c r="AO202" s="55">
        <f t="shared" si="202"/>
        <v>-0.09831825594931551</v>
      </c>
      <c r="AP202" s="55">
        <f t="shared" si="203"/>
        <v>-0.050698286042017426</v>
      </c>
      <c r="AQ202" s="55">
        <f t="shared" si="204"/>
        <v>105.17345087724982</v>
      </c>
      <c r="AR202" s="55">
        <f t="shared" si="205"/>
        <v>-26.556808891399193</v>
      </c>
      <c r="AS202" s="55">
        <f t="shared" si="206"/>
        <v>523.3717731108104</v>
      </c>
      <c r="AT202" s="55">
        <f t="shared" si="207"/>
        <v>125.59521088624138</v>
      </c>
      <c r="AU202" s="55">
        <f t="shared" si="208"/>
        <v>125.59312846037753</v>
      </c>
      <c r="AV202" s="55">
        <f t="shared" si="220"/>
        <v>0</v>
      </c>
      <c r="AW202" s="55">
        <f t="shared" si="210"/>
        <v>0.10566596927514665</v>
      </c>
      <c r="AX202" s="55">
        <f t="shared" si="214"/>
        <v>0</v>
      </c>
      <c r="AY202" s="55">
        <f t="shared" si="215"/>
        <v>0.0001799999997423751</v>
      </c>
      <c r="AZ202">
        <f t="shared" si="216"/>
        <v>0</v>
      </c>
      <c r="BA202">
        <f t="shared" si="217"/>
        <v>0.10566596927514665</v>
      </c>
    </row>
    <row r="203" spans="1:53" ht="12.75">
      <c r="A203" s="50">
        <v>42</v>
      </c>
      <c r="B203" s="55">
        <f t="shared" si="221"/>
        <v>101.6</v>
      </c>
      <c r="C203" s="55">
        <f t="shared" si="166"/>
        <v>101.6</v>
      </c>
      <c r="D203" s="60">
        <f t="shared" si="167"/>
        <v>0.008814431891395413</v>
      </c>
      <c r="E203" s="55">
        <f t="shared" si="168"/>
        <v>0</v>
      </c>
      <c r="F203" s="55">
        <f t="shared" si="218"/>
        <v>4.654211331990208E-08</v>
      </c>
      <c r="G203" s="55">
        <f t="shared" si="219"/>
        <v>-3.069316764590917E-08</v>
      </c>
      <c r="H203" s="60">
        <f t="shared" si="171"/>
        <v>0</v>
      </c>
      <c r="I203" s="60">
        <f t="shared" si="172"/>
        <v>3.1</v>
      </c>
      <c r="J203" s="55">
        <f t="shared" si="173"/>
        <v>101.59999980970235</v>
      </c>
      <c r="K203" s="55">
        <f t="shared" si="174"/>
        <v>0.0014501703249464731</v>
      </c>
      <c r="L203" s="55">
        <f t="shared" si="175"/>
        <v>0.0007487748796444721</v>
      </c>
      <c r="M203" s="60">
        <f t="shared" si="176"/>
        <v>0.008814431610659312</v>
      </c>
      <c r="N203" s="60">
        <f t="shared" si="177"/>
        <v>3.1088144316106594</v>
      </c>
      <c r="O203" s="60">
        <f t="shared" si="178"/>
        <v>101.21330503779944</v>
      </c>
      <c r="P203" s="60">
        <f t="shared" si="179"/>
        <v>0.12404179901124236</v>
      </c>
      <c r="Q203" s="55">
        <f t="shared" si="180"/>
        <v>0.24733482314284025</v>
      </c>
      <c r="R203" s="55">
        <f t="shared" si="181"/>
        <v>164.06647264303888</v>
      </c>
      <c r="S203" s="55">
        <f t="shared" si="182"/>
        <v>0.09831811447548522</v>
      </c>
      <c r="T203" s="55">
        <f t="shared" si="183"/>
        <v>0.05069859419186981</v>
      </c>
      <c r="U203" s="55">
        <f t="shared" si="184"/>
        <v>105.17328886066917</v>
      </c>
      <c r="V203" s="55">
        <f t="shared" si="185"/>
        <v>26.55677080101913</v>
      </c>
      <c r="W203" s="55">
        <f t="shared" si="186"/>
        <v>523.3678358939123</v>
      </c>
      <c r="X203" s="55">
        <f t="shared" si="187"/>
        <v>125.59127742643409</v>
      </c>
      <c r="Y203" s="55">
        <f t="shared" si="212"/>
        <v>-101.6</v>
      </c>
      <c r="Z203" s="60">
        <f t="shared" si="188"/>
        <v>0.008814431891395413</v>
      </c>
      <c r="AA203" s="55">
        <f t="shared" si="189"/>
        <v>0</v>
      </c>
      <c r="AB203" s="55">
        <f t="shared" si="213"/>
        <v>4.654211331990208E-08</v>
      </c>
      <c r="AC203" s="55">
        <f t="shared" si="190"/>
        <v>-3.069316764590917E-08</v>
      </c>
      <c r="AD203" s="60">
        <f t="shared" si="191"/>
        <v>0</v>
      </c>
      <c r="AE203" s="60">
        <f t="shared" si="192"/>
        <v>3.1</v>
      </c>
      <c r="AF203" s="55">
        <f t="shared" si="193"/>
        <v>-101.60000019029764</v>
      </c>
      <c r="AG203" s="55">
        <f t="shared" si="194"/>
        <v>-0.0014501703496529982</v>
      </c>
      <c r="AH203" s="55">
        <f t="shared" si="195"/>
        <v>-0.0007488679767559828</v>
      </c>
      <c r="AI203" s="60">
        <f t="shared" si="196"/>
        <v>0.00881443217212774</v>
      </c>
      <c r="AJ203" s="60">
        <f t="shared" si="197"/>
        <v>3.108814432172128</v>
      </c>
      <c r="AK203" s="60">
        <f t="shared" si="198"/>
        <v>-101.21325733961824</v>
      </c>
      <c r="AL203" s="60">
        <f t="shared" si="199"/>
        <v>-0.12404183369994318</v>
      </c>
      <c r="AM203" s="55">
        <f t="shared" si="200"/>
        <v>-0.24733479942313036</v>
      </c>
      <c r="AN203" s="55">
        <f t="shared" si="201"/>
        <v>164.06631662076126</v>
      </c>
      <c r="AO203" s="55">
        <f t="shared" si="202"/>
        <v>-0.09831824762732536</v>
      </c>
      <c r="AP203" s="55">
        <f t="shared" si="203"/>
        <v>-0.050698304168479646</v>
      </c>
      <c r="AQ203" s="55">
        <f t="shared" si="204"/>
        <v>105.17344134686152</v>
      </c>
      <c r="AR203" s="55">
        <f t="shared" si="205"/>
        <v>-26.55680665078858</v>
      </c>
      <c r="AS203" s="55">
        <f t="shared" si="206"/>
        <v>523.3715415084883</v>
      </c>
      <c r="AT203" s="55">
        <f t="shared" si="207"/>
        <v>125.59497950492482</v>
      </c>
      <c r="AU203" s="55">
        <f t="shared" si="208"/>
        <v>125.59312846037588</v>
      </c>
      <c r="AV203" s="55">
        <f t="shared" si="220"/>
        <v>0</v>
      </c>
      <c r="AW203" s="55">
        <f t="shared" si="210"/>
        <v>0.09392530600025406</v>
      </c>
      <c r="AX203" s="55">
        <f t="shared" si="214"/>
        <v>0</v>
      </c>
      <c r="AY203" s="55">
        <f t="shared" si="215"/>
        <v>0.00015999999977100006</v>
      </c>
      <c r="AZ203">
        <f t="shared" si="216"/>
        <v>0</v>
      </c>
      <c r="BA203">
        <f t="shared" si="217"/>
        <v>0.09392530600025406</v>
      </c>
    </row>
    <row r="204" spans="1:53" ht="12.75">
      <c r="A204" s="50">
        <v>43</v>
      </c>
      <c r="B204" s="55">
        <f t="shared" si="221"/>
        <v>101.6</v>
      </c>
      <c r="C204" s="55">
        <f t="shared" si="166"/>
        <v>101.6</v>
      </c>
      <c r="D204" s="60">
        <f t="shared" si="167"/>
        <v>0.008814431891395413</v>
      </c>
      <c r="E204" s="55">
        <f t="shared" si="168"/>
        <v>0</v>
      </c>
      <c r="F204" s="55">
        <f t="shared" si="218"/>
        <v>4.0724349154914316E-08</v>
      </c>
      <c r="G204" s="55">
        <f t="shared" si="219"/>
        <v>-2.6856521690170522E-08</v>
      </c>
      <c r="H204" s="60">
        <f t="shared" si="171"/>
        <v>0</v>
      </c>
      <c r="I204" s="60">
        <f t="shared" si="172"/>
        <v>3.1</v>
      </c>
      <c r="J204" s="55">
        <f t="shared" si="173"/>
        <v>101.59999983348956</v>
      </c>
      <c r="K204" s="55">
        <f t="shared" si="174"/>
        <v>0.0014501703264906303</v>
      </c>
      <c r="L204" s="55">
        <f t="shared" si="175"/>
        <v>0.0007487806982139412</v>
      </c>
      <c r="M204" s="60">
        <f t="shared" si="176"/>
        <v>0.008814431645522314</v>
      </c>
      <c r="N204" s="60">
        <f t="shared" si="177"/>
        <v>3.1088144316455226</v>
      </c>
      <c r="O204" s="60">
        <f t="shared" si="178"/>
        <v>101.21330205666311</v>
      </c>
      <c r="P204" s="60">
        <f t="shared" si="179"/>
        <v>0.12404180117928618</v>
      </c>
      <c r="Q204" s="55">
        <f t="shared" si="180"/>
        <v>0.24733482166035842</v>
      </c>
      <c r="R204" s="55">
        <f t="shared" si="181"/>
        <v>164.06646289164723</v>
      </c>
      <c r="S204" s="55">
        <f t="shared" si="182"/>
        <v>0.09831812279747537</v>
      </c>
      <c r="T204" s="55">
        <f t="shared" si="183"/>
        <v>0.050698576065407674</v>
      </c>
      <c r="U204" s="55">
        <f t="shared" si="184"/>
        <v>105.1732983910556</v>
      </c>
      <c r="V204" s="55">
        <f t="shared" si="185"/>
        <v>26.556773041629775</v>
      </c>
      <c r="W204" s="55">
        <f t="shared" si="186"/>
        <v>523.3680674935854</v>
      </c>
      <c r="X204" s="55">
        <f t="shared" si="187"/>
        <v>125.59150880510197</v>
      </c>
      <c r="Y204" s="55">
        <f t="shared" si="212"/>
        <v>-101.6</v>
      </c>
      <c r="Z204" s="60">
        <f t="shared" si="188"/>
        <v>0.008814431891395413</v>
      </c>
      <c r="AA204" s="55">
        <f t="shared" si="189"/>
        <v>0</v>
      </c>
      <c r="AB204" s="55">
        <f t="shared" si="213"/>
        <v>4.0724349154914316E-08</v>
      </c>
      <c r="AC204" s="55">
        <f t="shared" si="190"/>
        <v>-2.6856521690170522E-08</v>
      </c>
      <c r="AD204" s="60">
        <f t="shared" si="191"/>
        <v>0</v>
      </c>
      <c r="AE204" s="60">
        <f t="shared" si="192"/>
        <v>3.1</v>
      </c>
      <c r="AF204" s="55">
        <f t="shared" si="193"/>
        <v>-101.60000016651043</v>
      </c>
      <c r="AG204" s="55">
        <f t="shared" si="194"/>
        <v>-0.001450170348108841</v>
      </c>
      <c r="AH204" s="55">
        <f t="shared" si="195"/>
        <v>-0.0007488621581865132</v>
      </c>
      <c r="AI204" s="60">
        <f t="shared" si="196"/>
        <v>0.008814432136809769</v>
      </c>
      <c r="AJ204" s="60">
        <f t="shared" si="197"/>
        <v>3.1088144321368096</v>
      </c>
      <c r="AK204" s="60">
        <f t="shared" si="198"/>
        <v>-101.21326032075456</v>
      </c>
      <c r="AL204" s="60">
        <f t="shared" si="199"/>
        <v>-0.12404183153189939</v>
      </c>
      <c r="AM204" s="55">
        <f t="shared" si="200"/>
        <v>-0.24733480090561227</v>
      </c>
      <c r="AN204" s="55">
        <f t="shared" si="201"/>
        <v>164.0663263721541</v>
      </c>
      <c r="AO204" s="55">
        <f t="shared" si="202"/>
        <v>-0.09831823930533568</v>
      </c>
      <c r="AP204" s="55">
        <f t="shared" si="203"/>
        <v>-0.05069832229494092</v>
      </c>
      <c r="AQ204" s="55">
        <f t="shared" si="204"/>
        <v>105.17343181647408</v>
      </c>
      <c r="AR204" s="55">
        <f t="shared" si="205"/>
        <v>-26.55680441017809</v>
      </c>
      <c r="AS204" s="55">
        <f t="shared" si="206"/>
        <v>523.3713099063439</v>
      </c>
      <c r="AT204" s="55">
        <f t="shared" si="207"/>
        <v>125.59474812378573</v>
      </c>
      <c r="AU204" s="55">
        <f t="shared" si="208"/>
        <v>125.5931284603833</v>
      </c>
      <c r="AV204" s="55">
        <f t="shared" si="220"/>
        <v>0</v>
      </c>
      <c r="AW204" s="55">
        <f t="shared" si="210"/>
        <v>0.08218464286134113</v>
      </c>
      <c r="AX204" s="55">
        <f t="shared" si="214"/>
        <v>0</v>
      </c>
      <c r="AY204" s="55">
        <f t="shared" si="215"/>
        <v>0.00013999999979962506</v>
      </c>
      <c r="AZ204">
        <f t="shared" si="216"/>
        <v>0</v>
      </c>
      <c r="BA204">
        <f t="shared" si="217"/>
        <v>0.08218464286134113</v>
      </c>
    </row>
    <row r="205" spans="1:53" ht="12.75">
      <c r="A205" s="50">
        <v>44</v>
      </c>
      <c r="B205" s="55">
        <f t="shared" si="221"/>
        <v>101.6</v>
      </c>
      <c r="C205" s="55">
        <f t="shared" si="166"/>
        <v>101.6</v>
      </c>
      <c r="D205" s="60">
        <f t="shared" si="167"/>
        <v>0.008814431891395413</v>
      </c>
      <c r="E205" s="55">
        <f t="shared" si="168"/>
        <v>0</v>
      </c>
      <c r="F205" s="55">
        <f t="shared" si="218"/>
        <v>3.490658498992656E-08</v>
      </c>
      <c r="G205" s="55">
        <f t="shared" si="219"/>
        <v>-2.3019875734431885E-08</v>
      </c>
      <c r="H205" s="60">
        <f t="shared" si="171"/>
        <v>0</v>
      </c>
      <c r="I205" s="60">
        <f t="shared" si="172"/>
        <v>3.1</v>
      </c>
      <c r="J205" s="55">
        <f t="shared" si="173"/>
        <v>101.59999985727677</v>
      </c>
      <c r="K205" s="55">
        <f t="shared" si="174"/>
        <v>0.001450170328034784</v>
      </c>
      <c r="L205" s="55">
        <f t="shared" si="175"/>
        <v>0.0007487865167834082</v>
      </c>
      <c r="M205" s="60">
        <f t="shared" si="176"/>
        <v>0.008814431680842283</v>
      </c>
      <c r="N205" s="60">
        <f t="shared" si="177"/>
        <v>3.1088144316808424</v>
      </c>
      <c r="O205" s="60">
        <f t="shared" si="178"/>
        <v>101.21329907552679</v>
      </c>
      <c r="P205" s="60">
        <f t="shared" si="179"/>
        <v>0.12404180334733</v>
      </c>
      <c r="Q205" s="55">
        <f t="shared" si="180"/>
        <v>0.2473348201778766</v>
      </c>
      <c r="R205" s="55">
        <f t="shared" si="181"/>
        <v>164.06645314025536</v>
      </c>
      <c r="S205" s="55">
        <f t="shared" si="182"/>
        <v>0.09831813111946569</v>
      </c>
      <c r="T205" s="55">
        <f t="shared" si="183"/>
        <v>0.05069855793894523</v>
      </c>
      <c r="U205" s="55">
        <f t="shared" si="184"/>
        <v>105.17330792144224</v>
      </c>
      <c r="V205" s="55">
        <f t="shared" si="185"/>
        <v>26.55677528224046</v>
      </c>
      <c r="W205" s="55">
        <f t="shared" si="186"/>
        <v>523.3682990934279</v>
      </c>
      <c r="X205" s="55">
        <f t="shared" si="187"/>
        <v>125.59174018393924</v>
      </c>
      <c r="Y205" s="55">
        <f t="shared" si="212"/>
        <v>-101.6</v>
      </c>
      <c r="Z205" s="60">
        <f t="shared" si="188"/>
        <v>0.008814431891395413</v>
      </c>
      <c r="AA205" s="55">
        <f t="shared" si="189"/>
        <v>0</v>
      </c>
      <c r="AB205" s="55">
        <f t="shared" si="213"/>
        <v>3.490658498992656E-08</v>
      </c>
      <c r="AC205" s="55">
        <f t="shared" si="190"/>
        <v>-2.3019875734431885E-08</v>
      </c>
      <c r="AD205" s="60">
        <f t="shared" si="191"/>
        <v>0</v>
      </c>
      <c r="AE205" s="60">
        <f t="shared" si="192"/>
        <v>3.1</v>
      </c>
      <c r="AF205" s="55">
        <f t="shared" si="193"/>
        <v>-101.60000014272322</v>
      </c>
      <c r="AG205" s="55">
        <f t="shared" si="194"/>
        <v>-0.0014501703465646804</v>
      </c>
      <c r="AH205" s="55">
        <f t="shared" si="195"/>
        <v>-0.0007488563396170424</v>
      </c>
      <c r="AI205" s="60">
        <f t="shared" si="196"/>
        <v>0.008814432101944769</v>
      </c>
      <c r="AJ205" s="60">
        <f t="shared" si="197"/>
        <v>3.108814432101945</v>
      </c>
      <c r="AK205" s="60">
        <f t="shared" si="198"/>
        <v>-101.21326330189088</v>
      </c>
      <c r="AL205" s="60">
        <f t="shared" si="199"/>
        <v>-0.1240418293638556</v>
      </c>
      <c r="AM205" s="55">
        <f t="shared" si="200"/>
        <v>-0.24733480238809416</v>
      </c>
      <c r="AN205" s="55">
        <f t="shared" si="201"/>
        <v>164.0663361235475</v>
      </c>
      <c r="AO205" s="55">
        <f t="shared" si="202"/>
        <v>-0.09831823098334558</v>
      </c>
      <c r="AP205" s="55">
        <f t="shared" si="203"/>
        <v>-0.050698340421403004</v>
      </c>
      <c r="AQ205" s="55">
        <f t="shared" si="204"/>
        <v>105.17342228608618</v>
      </c>
      <c r="AR205" s="55">
        <f t="shared" si="205"/>
        <v>-26.556802169567487</v>
      </c>
      <c r="AS205" s="55">
        <f t="shared" si="206"/>
        <v>523.3710783043546</v>
      </c>
      <c r="AT205" s="55">
        <f t="shared" si="207"/>
        <v>125.59451674280194</v>
      </c>
      <c r="AU205" s="55">
        <f t="shared" si="208"/>
        <v>125.59312846038733</v>
      </c>
      <c r="AV205" s="55">
        <f t="shared" si="220"/>
        <v>0</v>
      </c>
      <c r="AW205" s="55">
        <f t="shared" si="210"/>
        <v>0.07044397936519332</v>
      </c>
      <c r="AX205" s="55">
        <f t="shared" si="214"/>
        <v>0</v>
      </c>
      <c r="AY205" s="55">
        <f t="shared" si="215"/>
        <v>0.00011999999982825007</v>
      </c>
      <c r="AZ205">
        <f t="shared" si="216"/>
        <v>0</v>
      </c>
      <c r="BA205">
        <f t="shared" si="217"/>
        <v>0.07044397936519332</v>
      </c>
    </row>
    <row r="206" spans="1:53" ht="12.75">
      <c r="A206" s="50">
        <v>45</v>
      </c>
      <c r="B206" s="55">
        <f t="shared" si="221"/>
        <v>101.6</v>
      </c>
      <c r="C206" s="55">
        <f t="shared" si="166"/>
        <v>101.6</v>
      </c>
      <c r="D206" s="60">
        <f t="shared" si="167"/>
        <v>0.008814431891395413</v>
      </c>
      <c r="E206" s="55">
        <f t="shared" si="168"/>
        <v>0</v>
      </c>
      <c r="F206" s="55">
        <f t="shared" si="218"/>
        <v>2.9088820824938796E-08</v>
      </c>
      <c r="G206" s="55">
        <f t="shared" si="219"/>
        <v>-1.918322977869323E-08</v>
      </c>
      <c r="H206" s="60">
        <f t="shared" si="171"/>
        <v>0</v>
      </c>
      <c r="I206" s="60">
        <f t="shared" si="172"/>
        <v>3.1</v>
      </c>
      <c r="J206" s="55">
        <f t="shared" si="173"/>
        <v>101.59999988106397</v>
      </c>
      <c r="K206" s="55">
        <f t="shared" si="174"/>
        <v>0.001450170329578948</v>
      </c>
      <c r="L206" s="55">
        <f t="shared" si="175"/>
        <v>0.0007487923353528807</v>
      </c>
      <c r="M206" s="60">
        <f t="shared" si="176"/>
        <v>0.008814431715707283</v>
      </c>
      <c r="N206" s="60">
        <f t="shared" si="177"/>
        <v>3.1088144317157074</v>
      </c>
      <c r="O206" s="60">
        <f t="shared" si="178"/>
        <v>101.21329609439046</v>
      </c>
      <c r="P206" s="60">
        <f t="shared" si="179"/>
        <v>0.1240418055153738</v>
      </c>
      <c r="Q206" s="55">
        <f t="shared" si="180"/>
        <v>0.24733481869539473</v>
      </c>
      <c r="R206" s="55">
        <f t="shared" si="181"/>
        <v>164.06644338886412</v>
      </c>
      <c r="S206" s="55">
        <f t="shared" si="182"/>
        <v>0.09831813944145543</v>
      </c>
      <c r="T206" s="55">
        <f t="shared" si="183"/>
        <v>0.05069853981248387</v>
      </c>
      <c r="U206" s="55">
        <f t="shared" si="184"/>
        <v>105.17331745182827</v>
      </c>
      <c r="V206" s="55">
        <f t="shared" si="185"/>
        <v>26.556777522850986</v>
      </c>
      <c r="W206" s="55">
        <f t="shared" si="186"/>
        <v>523.3685306934218</v>
      </c>
      <c r="X206" s="55">
        <f t="shared" si="187"/>
        <v>125.59197156292794</v>
      </c>
      <c r="Y206" s="55">
        <f t="shared" si="212"/>
        <v>-101.6</v>
      </c>
      <c r="Z206" s="60">
        <f t="shared" si="188"/>
        <v>0.008814431891395413</v>
      </c>
      <c r="AA206" s="55">
        <f t="shared" si="189"/>
        <v>0</v>
      </c>
      <c r="AB206" s="55">
        <f t="shared" si="213"/>
        <v>2.9088820824938796E-08</v>
      </c>
      <c r="AC206" s="55">
        <f t="shared" si="190"/>
        <v>-1.918322977869323E-08</v>
      </c>
      <c r="AD206" s="60">
        <f t="shared" si="191"/>
        <v>0</v>
      </c>
      <c r="AE206" s="60">
        <f t="shared" si="192"/>
        <v>3.1</v>
      </c>
      <c r="AF206" s="55">
        <f t="shared" si="193"/>
        <v>-101.60000011893602</v>
      </c>
      <c r="AG206" s="55">
        <f t="shared" si="194"/>
        <v>-0.0014501703450205301</v>
      </c>
      <c r="AH206" s="55">
        <f t="shared" si="195"/>
        <v>-0.0007488505210475772</v>
      </c>
      <c r="AI206" s="60">
        <f t="shared" si="196"/>
        <v>0.008814432066626576</v>
      </c>
      <c r="AJ206" s="60">
        <f t="shared" si="197"/>
        <v>3.1088144320666267</v>
      </c>
      <c r="AK206" s="60">
        <f t="shared" si="198"/>
        <v>-101.21326628302721</v>
      </c>
      <c r="AL206" s="60">
        <f t="shared" si="199"/>
        <v>-0.12404182719581183</v>
      </c>
      <c r="AM206" s="55">
        <f t="shared" si="200"/>
        <v>-0.24733480387057608</v>
      </c>
      <c r="AN206" s="55">
        <f t="shared" si="201"/>
        <v>164.06634587494028</v>
      </c>
      <c r="AO206" s="55">
        <f t="shared" si="202"/>
        <v>-0.09831822266135576</v>
      </c>
      <c r="AP206" s="55">
        <f t="shared" si="203"/>
        <v>-0.05069835854786456</v>
      </c>
      <c r="AQ206" s="55">
        <f t="shared" si="204"/>
        <v>105.17341275569879</v>
      </c>
      <c r="AR206" s="55">
        <f t="shared" si="205"/>
        <v>-26.556799928956956</v>
      </c>
      <c r="AS206" s="55">
        <f t="shared" si="206"/>
        <v>523.3708467025377</v>
      </c>
      <c r="AT206" s="55">
        <f t="shared" si="207"/>
        <v>125.59428536199061</v>
      </c>
      <c r="AU206" s="55">
        <f t="shared" si="208"/>
        <v>125.59312846038759</v>
      </c>
      <c r="AV206" s="55">
        <f t="shared" si="220"/>
        <v>0</v>
      </c>
      <c r="AW206" s="55">
        <f t="shared" si="210"/>
        <v>0.05870331640308604</v>
      </c>
      <c r="AX206" s="55">
        <f t="shared" si="214"/>
        <v>0</v>
      </c>
      <c r="AY206" s="55">
        <f t="shared" si="215"/>
        <v>9.999999985687505E-05</v>
      </c>
      <c r="AZ206">
        <f t="shared" si="216"/>
        <v>0</v>
      </c>
      <c r="BA206">
        <f t="shared" si="217"/>
        <v>0.05870331640308604</v>
      </c>
    </row>
    <row r="207" spans="1:53" ht="12.75">
      <c r="A207" s="50">
        <v>46</v>
      </c>
      <c r="B207" s="55">
        <f t="shared" si="221"/>
        <v>101.6</v>
      </c>
      <c r="C207" s="55">
        <f t="shared" si="166"/>
        <v>101.6</v>
      </c>
      <c r="D207" s="60">
        <f t="shared" si="167"/>
        <v>0.008814431891395413</v>
      </c>
      <c r="E207" s="55">
        <f t="shared" si="168"/>
        <v>0</v>
      </c>
      <c r="F207" s="55">
        <f t="shared" si="218"/>
        <v>2.327105665995104E-08</v>
      </c>
      <c r="G207" s="55">
        <f t="shared" si="219"/>
        <v>-1.5346583822954588E-08</v>
      </c>
      <c r="H207" s="60">
        <f t="shared" si="171"/>
        <v>0</v>
      </c>
      <c r="I207" s="60">
        <f t="shared" si="172"/>
        <v>3.1</v>
      </c>
      <c r="J207" s="55">
        <f t="shared" si="173"/>
        <v>101.59999990485117</v>
      </c>
      <c r="K207" s="55">
        <f t="shared" si="174"/>
        <v>0.0014501703311231087</v>
      </c>
      <c r="L207" s="55">
        <f t="shared" si="175"/>
        <v>0.0007487981539223516</v>
      </c>
      <c r="M207" s="60">
        <f t="shared" si="176"/>
        <v>0.008814431751027252</v>
      </c>
      <c r="N207" s="60">
        <f t="shared" si="177"/>
        <v>3.1088144317510276</v>
      </c>
      <c r="O207" s="60">
        <f t="shared" si="178"/>
        <v>101.21329311325414</v>
      </c>
      <c r="P207" s="60">
        <f t="shared" si="179"/>
        <v>0.12404180768341765</v>
      </c>
      <c r="Q207" s="55">
        <f t="shared" si="180"/>
        <v>0.24733481721291295</v>
      </c>
      <c r="R207" s="55">
        <f t="shared" si="181"/>
        <v>164.06643363747213</v>
      </c>
      <c r="S207" s="55">
        <f t="shared" si="182"/>
        <v>0.09831814776344566</v>
      </c>
      <c r="T207" s="55">
        <f t="shared" si="183"/>
        <v>0.050698521686021625</v>
      </c>
      <c r="U207" s="55">
        <f t="shared" si="184"/>
        <v>105.17332698221503</v>
      </c>
      <c r="V207" s="55">
        <f t="shared" si="185"/>
        <v>26.55677976346165</v>
      </c>
      <c r="W207" s="55">
        <f t="shared" si="186"/>
        <v>523.3687622935929</v>
      </c>
      <c r="X207" s="55">
        <f t="shared" si="187"/>
        <v>125.59220294209376</v>
      </c>
      <c r="Y207" s="55">
        <f t="shared" si="212"/>
        <v>-101.6</v>
      </c>
      <c r="Z207" s="60">
        <f t="shared" si="188"/>
        <v>0.008814431891395413</v>
      </c>
      <c r="AA207" s="55">
        <f t="shared" si="189"/>
        <v>0</v>
      </c>
      <c r="AB207" s="55">
        <f t="shared" si="213"/>
        <v>2.327105665995104E-08</v>
      </c>
      <c r="AC207" s="55">
        <f t="shared" si="190"/>
        <v>-1.5346583822954588E-08</v>
      </c>
      <c r="AD207" s="60">
        <f t="shared" si="191"/>
        <v>0</v>
      </c>
      <c r="AE207" s="60">
        <f t="shared" si="192"/>
        <v>3.1</v>
      </c>
      <c r="AF207" s="55">
        <f t="shared" si="193"/>
        <v>-101.60000009514881</v>
      </c>
      <c r="AG207" s="55">
        <f t="shared" si="194"/>
        <v>-0.0014501703434763695</v>
      </c>
      <c r="AH207" s="55">
        <f t="shared" si="195"/>
        <v>-0.0007488447024781059</v>
      </c>
      <c r="AI207" s="60">
        <f t="shared" si="196"/>
        <v>0.008814432031760022</v>
      </c>
      <c r="AJ207" s="60">
        <f t="shared" si="197"/>
        <v>3.1088144320317603</v>
      </c>
      <c r="AK207" s="60">
        <f t="shared" si="198"/>
        <v>-101.21326926416354</v>
      </c>
      <c r="AL207" s="60">
        <f t="shared" si="199"/>
        <v>-0.12404182502776803</v>
      </c>
      <c r="AM207" s="55">
        <f t="shared" si="200"/>
        <v>-0.24733480535305796</v>
      </c>
      <c r="AN207" s="55">
        <f t="shared" si="201"/>
        <v>164.0663556263334</v>
      </c>
      <c r="AO207" s="55">
        <f t="shared" si="202"/>
        <v>-0.09831821433936566</v>
      </c>
      <c r="AP207" s="55">
        <f t="shared" si="203"/>
        <v>-0.05069837667432664</v>
      </c>
      <c r="AQ207" s="55">
        <f t="shared" si="204"/>
        <v>105.17340322531112</v>
      </c>
      <c r="AR207" s="55">
        <f t="shared" si="205"/>
        <v>-26.55679768834635</v>
      </c>
      <c r="AS207" s="55">
        <f t="shared" si="206"/>
        <v>523.3706151008794</v>
      </c>
      <c r="AT207" s="55">
        <f t="shared" si="207"/>
        <v>125.59405398133777</v>
      </c>
      <c r="AU207" s="55">
        <f t="shared" si="208"/>
        <v>125.59312846038986</v>
      </c>
      <c r="AV207" s="55">
        <f t="shared" si="220"/>
        <v>0</v>
      </c>
      <c r="AW207" s="55">
        <f t="shared" si="210"/>
        <v>0.04696265296550298</v>
      </c>
      <c r="AX207" s="55">
        <f t="shared" si="214"/>
        <v>0</v>
      </c>
      <c r="AY207" s="55">
        <f t="shared" si="215"/>
        <v>7.999999988550003E-05</v>
      </c>
      <c r="AZ207">
        <f t="shared" si="216"/>
        <v>0</v>
      </c>
      <c r="BA207">
        <f t="shared" si="217"/>
        <v>0.04696265296550298</v>
      </c>
    </row>
    <row r="208" spans="1:53" ht="12.75">
      <c r="A208" s="50">
        <v>47</v>
      </c>
      <c r="B208" s="55">
        <f t="shared" si="221"/>
        <v>101.6</v>
      </c>
      <c r="C208" s="55">
        <f t="shared" si="166"/>
        <v>101.6</v>
      </c>
      <c r="D208" s="60">
        <f t="shared" si="167"/>
        <v>0.008814431891395413</v>
      </c>
      <c r="E208" s="55">
        <f t="shared" si="168"/>
        <v>0</v>
      </c>
      <c r="F208" s="55">
        <f t="shared" si="218"/>
        <v>1.745329249496328E-08</v>
      </c>
      <c r="G208" s="55">
        <f t="shared" si="219"/>
        <v>-1.1509937867215942E-08</v>
      </c>
      <c r="H208" s="60">
        <f t="shared" si="171"/>
        <v>0</v>
      </c>
      <c r="I208" s="60">
        <f t="shared" si="172"/>
        <v>3.1</v>
      </c>
      <c r="J208" s="55">
        <f t="shared" si="173"/>
        <v>101.59999992863838</v>
      </c>
      <c r="K208" s="55">
        <f t="shared" si="174"/>
        <v>0.0014501703326672659</v>
      </c>
      <c r="L208" s="55">
        <f t="shared" si="175"/>
        <v>0.0007488039724918207</v>
      </c>
      <c r="M208" s="60">
        <f t="shared" si="176"/>
        <v>0.008814431785890475</v>
      </c>
      <c r="N208" s="60">
        <f t="shared" si="177"/>
        <v>3.1088144317858903</v>
      </c>
      <c r="O208" s="60">
        <f t="shared" si="178"/>
        <v>101.21329013211782</v>
      </c>
      <c r="P208" s="60">
        <f t="shared" si="179"/>
        <v>0.12404180985146146</v>
      </c>
      <c r="Q208" s="55">
        <f t="shared" si="180"/>
        <v>0.2473348157304311</v>
      </c>
      <c r="R208" s="55">
        <f t="shared" si="181"/>
        <v>164.06642388607992</v>
      </c>
      <c r="S208" s="55">
        <f t="shared" si="182"/>
        <v>0.09831815608543584</v>
      </c>
      <c r="T208" s="55">
        <f t="shared" si="183"/>
        <v>0.050698503559559405</v>
      </c>
      <c r="U208" s="55">
        <f t="shared" si="184"/>
        <v>105.17333651260196</v>
      </c>
      <c r="V208" s="55">
        <f t="shared" si="185"/>
        <v>26.55678200407229</v>
      </c>
      <c r="W208" s="55">
        <f t="shared" si="186"/>
        <v>523.368993893929</v>
      </c>
      <c r="X208" s="55">
        <f t="shared" si="187"/>
        <v>125.59243432142466</v>
      </c>
      <c r="Y208" s="55">
        <f t="shared" si="212"/>
        <v>-101.6</v>
      </c>
      <c r="Z208" s="60">
        <f t="shared" si="188"/>
        <v>0.008814431891395413</v>
      </c>
      <c r="AA208" s="55">
        <f t="shared" si="189"/>
        <v>0</v>
      </c>
      <c r="AB208" s="55">
        <f t="shared" si="213"/>
        <v>1.745329249496328E-08</v>
      </c>
      <c r="AC208" s="55">
        <f t="shared" si="190"/>
        <v>-1.1509937867215942E-08</v>
      </c>
      <c r="AD208" s="60">
        <f t="shared" si="191"/>
        <v>0</v>
      </c>
      <c r="AE208" s="60">
        <f t="shared" si="192"/>
        <v>3.1</v>
      </c>
      <c r="AF208" s="55">
        <f t="shared" si="193"/>
        <v>-101.6000000713616</v>
      </c>
      <c r="AG208" s="55">
        <f t="shared" si="194"/>
        <v>-0.0014501703419322158</v>
      </c>
      <c r="AH208" s="55">
        <f t="shared" si="195"/>
        <v>-0.0007488388839086381</v>
      </c>
      <c r="AI208" s="60">
        <f t="shared" si="196"/>
        <v>0.008814431996441607</v>
      </c>
      <c r="AJ208" s="60">
        <f t="shared" si="197"/>
        <v>3.108814431996442</v>
      </c>
      <c r="AK208" s="60">
        <f t="shared" si="198"/>
        <v>-101.21327224529986</v>
      </c>
      <c r="AL208" s="60">
        <f t="shared" si="199"/>
        <v>-0.12404182285972423</v>
      </c>
      <c r="AM208" s="55">
        <f t="shared" si="200"/>
        <v>-0.24733480683553982</v>
      </c>
      <c r="AN208" s="55">
        <f t="shared" si="201"/>
        <v>164.06636537772653</v>
      </c>
      <c r="AO208" s="55">
        <f t="shared" si="202"/>
        <v>-0.09831820601737545</v>
      </c>
      <c r="AP208" s="55">
        <f t="shared" si="203"/>
        <v>-0.050698394800788915</v>
      </c>
      <c r="AQ208" s="55">
        <f t="shared" si="204"/>
        <v>105.17339369492339</v>
      </c>
      <c r="AR208" s="55">
        <f t="shared" si="205"/>
        <v>-26.556795447735713</v>
      </c>
      <c r="AS208" s="55">
        <f t="shared" si="206"/>
        <v>523.370383499384</v>
      </c>
      <c r="AT208" s="55">
        <f t="shared" si="207"/>
        <v>125.59382260084772</v>
      </c>
      <c r="AU208" s="55">
        <f t="shared" si="208"/>
        <v>125.59312846039037</v>
      </c>
      <c r="AV208" s="55">
        <f t="shared" si="220"/>
        <v>0</v>
      </c>
      <c r="AW208" s="55">
        <f t="shared" si="210"/>
        <v>0.035221989472127534</v>
      </c>
      <c r="AX208" s="55">
        <f t="shared" si="214"/>
        <v>0</v>
      </c>
      <c r="AY208" s="55">
        <f t="shared" si="215"/>
        <v>5.999999991412504E-05</v>
      </c>
      <c r="AZ208">
        <f t="shared" si="216"/>
        <v>0</v>
      </c>
      <c r="BA208">
        <f t="shared" si="217"/>
        <v>0.035221989472127534</v>
      </c>
    </row>
    <row r="209" spans="1:53" ht="12.75">
      <c r="A209" s="50">
        <v>48</v>
      </c>
      <c r="B209" s="55">
        <f t="shared" si="221"/>
        <v>101.6</v>
      </c>
      <c r="C209" s="55">
        <f t="shared" si="166"/>
        <v>101.6</v>
      </c>
      <c r="D209" s="60">
        <f t="shared" si="167"/>
        <v>0.008814431891395413</v>
      </c>
      <c r="E209" s="55">
        <f t="shared" si="168"/>
        <v>0</v>
      </c>
      <c r="F209" s="55">
        <f t="shared" si="218"/>
        <v>1.163552832997552E-08</v>
      </c>
      <c r="G209" s="55">
        <f t="shared" si="219"/>
        <v>-7.673291911477295E-09</v>
      </c>
      <c r="H209" s="60">
        <f t="shared" si="171"/>
        <v>0</v>
      </c>
      <c r="I209" s="60">
        <f t="shared" si="172"/>
        <v>3.1</v>
      </c>
      <c r="J209" s="55">
        <f t="shared" si="173"/>
        <v>101.59999995242559</v>
      </c>
      <c r="K209" s="55">
        <f t="shared" si="174"/>
        <v>0.0014501703342114265</v>
      </c>
      <c r="L209" s="55">
        <f t="shared" si="175"/>
        <v>0.0007488097910612911</v>
      </c>
      <c r="M209" s="60">
        <f t="shared" si="176"/>
        <v>0.008814431821210222</v>
      </c>
      <c r="N209" s="60">
        <f t="shared" si="177"/>
        <v>3.1088144318212105</v>
      </c>
      <c r="O209" s="60">
        <f t="shared" si="178"/>
        <v>101.2132871509815</v>
      </c>
      <c r="P209" s="60">
        <f t="shared" si="179"/>
        <v>0.12404181201950527</v>
      </c>
      <c r="Q209" s="55">
        <f t="shared" si="180"/>
        <v>0.24733481424794926</v>
      </c>
      <c r="R209" s="55">
        <f t="shared" si="181"/>
        <v>164.0664141346876</v>
      </c>
      <c r="S209" s="55">
        <f t="shared" si="182"/>
        <v>0.09831816440742608</v>
      </c>
      <c r="T209" s="55">
        <f t="shared" si="183"/>
        <v>0.0506984854330971</v>
      </c>
      <c r="U209" s="55">
        <f t="shared" si="184"/>
        <v>105.17334604298901</v>
      </c>
      <c r="V209" s="55">
        <f t="shared" si="185"/>
        <v>26.556784244682948</v>
      </c>
      <c r="W209" s="55">
        <f t="shared" si="186"/>
        <v>523.3692254944317</v>
      </c>
      <c r="X209" s="55">
        <f t="shared" si="187"/>
        <v>125.592665700922</v>
      </c>
      <c r="Y209" s="55">
        <f t="shared" si="212"/>
        <v>-101.6</v>
      </c>
      <c r="Z209" s="60">
        <f t="shared" si="188"/>
        <v>0.008814431891395413</v>
      </c>
      <c r="AA209" s="55">
        <f t="shared" si="189"/>
        <v>0</v>
      </c>
      <c r="AB209" s="55">
        <f t="shared" si="213"/>
        <v>1.163552832997552E-08</v>
      </c>
      <c r="AC209" s="55">
        <f t="shared" si="190"/>
        <v>-7.673291911477295E-09</v>
      </c>
      <c r="AD209" s="60">
        <f t="shared" si="191"/>
        <v>0</v>
      </c>
      <c r="AE209" s="60">
        <f t="shared" si="192"/>
        <v>3.1</v>
      </c>
      <c r="AF209" s="55">
        <f t="shared" si="193"/>
        <v>-101.6000000475744</v>
      </c>
      <c r="AG209" s="55">
        <f t="shared" si="194"/>
        <v>-0.0014501703403880552</v>
      </c>
      <c r="AH209" s="55">
        <f t="shared" si="195"/>
        <v>-0.0007488330653391672</v>
      </c>
      <c r="AI209" s="60">
        <f t="shared" si="196"/>
        <v>0.00881443196157683</v>
      </c>
      <c r="AJ209" s="60">
        <f t="shared" si="197"/>
        <v>3.108814431961577</v>
      </c>
      <c r="AK209" s="60">
        <f t="shared" si="198"/>
        <v>-101.21327522643618</v>
      </c>
      <c r="AL209" s="60">
        <f t="shared" si="199"/>
        <v>-0.12404182069168046</v>
      </c>
      <c r="AM209" s="55">
        <f t="shared" si="200"/>
        <v>-0.24733480831802176</v>
      </c>
      <c r="AN209" s="55">
        <f t="shared" si="201"/>
        <v>164.0663751291188</v>
      </c>
      <c r="AO209" s="55">
        <f t="shared" si="202"/>
        <v>-0.09831819769538577</v>
      </c>
      <c r="AP209" s="55">
        <f t="shared" si="203"/>
        <v>-0.05069841292725022</v>
      </c>
      <c r="AQ209" s="55">
        <f t="shared" si="204"/>
        <v>105.17338416453651</v>
      </c>
      <c r="AR209" s="55">
        <f t="shared" si="205"/>
        <v>-26.556793207125217</v>
      </c>
      <c r="AS209" s="55">
        <f t="shared" si="206"/>
        <v>523.370151898067</v>
      </c>
      <c r="AT209" s="55">
        <f t="shared" si="207"/>
        <v>125.59359122053604</v>
      </c>
      <c r="AU209" s="55">
        <f t="shared" si="208"/>
        <v>125.59312846039755</v>
      </c>
      <c r="AV209" s="55">
        <f t="shared" si="220"/>
        <v>0</v>
      </c>
      <c r="AW209" s="55">
        <f t="shared" si="210"/>
        <v>0.023481326281348813</v>
      </c>
      <c r="AX209" s="55">
        <f t="shared" si="214"/>
        <v>0</v>
      </c>
      <c r="AY209" s="55">
        <f t="shared" si="215"/>
        <v>3.9999999942750015E-05</v>
      </c>
      <c r="AZ209">
        <f t="shared" si="216"/>
        <v>0</v>
      </c>
      <c r="BA209">
        <f t="shared" si="217"/>
        <v>0.023481326281348813</v>
      </c>
    </row>
    <row r="210" spans="1:53" ht="12.75">
      <c r="A210" s="50">
        <v>49</v>
      </c>
      <c r="B210" s="55">
        <f t="shared" si="221"/>
        <v>101.6</v>
      </c>
      <c r="C210" s="55">
        <f t="shared" si="166"/>
        <v>101.6</v>
      </c>
      <c r="D210" s="60">
        <f t="shared" si="167"/>
        <v>0.008814431891395413</v>
      </c>
      <c r="E210" s="55">
        <f t="shared" si="168"/>
        <v>0</v>
      </c>
      <c r="F210" s="55">
        <f t="shared" si="218"/>
        <v>5.81776416498776E-09</v>
      </c>
      <c r="G210" s="55">
        <f t="shared" si="219"/>
        <v>-3.836645955738647E-09</v>
      </c>
      <c r="H210" s="60">
        <f t="shared" si="171"/>
        <v>0</v>
      </c>
      <c r="I210" s="60">
        <f t="shared" si="172"/>
        <v>3.1</v>
      </c>
      <c r="J210" s="55">
        <f t="shared" si="173"/>
        <v>101.59999997621279</v>
      </c>
      <c r="K210" s="55">
        <f t="shared" si="174"/>
        <v>0.0014501703357555872</v>
      </c>
      <c r="L210" s="55">
        <f t="shared" si="175"/>
        <v>0.000748815609630762</v>
      </c>
      <c r="M210" s="60">
        <f t="shared" si="176"/>
        <v>0.008814431856073668</v>
      </c>
      <c r="N210" s="60">
        <f t="shared" si="177"/>
        <v>3.1088144318560738</v>
      </c>
      <c r="O210" s="60">
        <f t="shared" si="178"/>
        <v>101.21328416984515</v>
      </c>
      <c r="P210" s="60">
        <f t="shared" si="179"/>
        <v>0.12404181418754903</v>
      </c>
      <c r="Q210" s="55">
        <f t="shared" si="180"/>
        <v>0.24733481276546732</v>
      </c>
      <c r="R210" s="55">
        <f t="shared" si="181"/>
        <v>164.06640438329572</v>
      </c>
      <c r="S210" s="55">
        <f t="shared" si="182"/>
        <v>0.09831817272941587</v>
      </c>
      <c r="T210" s="55">
        <f t="shared" si="183"/>
        <v>0.050698467306635575</v>
      </c>
      <c r="U210" s="55">
        <f t="shared" si="184"/>
        <v>105.17335557337555</v>
      </c>
      <c r="V210" s="55">
        <f t="shared" si="185"/>
        <v>26.556786485293483</v>
      </c>
      <c r="W210" s="55">
        <f t="shared" si="186"/>
        <v>523.3694570950896</v>
      </c>
      <c r="X210" s="55">
        <f t="shared" si="187"/>
        <v>125.59289708057463</v>
      </c>
      <c r="Y210" s="55">
        <f t="shared" si="212"/>
        <v>-101.6</v>
      </c>
      <c r="Z210" s="60">
        <f t="shared" si="188"/>
        <v>0.008814431891395413</v>
      </c>
      <c r="AA210" s="55">
        <f t="shared" si="189"/>
        <v>0</v>
      </c>
      <c r="AB210" s="55">
        <f t="shared" si="213"/>
        <v>5.81776416498776E-09</v>
      </c>
      <c r="AC210" s="55">
        <f t="shared" si="190"/>
        <v>-3.836645955738647E-09</v>
      </c>
      <c r="AD210" s="60">
        <f t="shared" si="191"/>
        <v>0</v>
      </c>
      <c r="AE210" s="60">
        <f t="shared" si="192"/>
        <v>3.1</v>
      </c>
      <c r="AF210" s="55">
        <f t="shared" si="193"/>
        <v>-101.6000000237872</v>
      </c>
      <c r="AG210" s="55">
        <f t="shared" si="194"/>
        <v>-0.001450170338843898</v>
      </c>
      <c r="AH210" s="55">
        <f t="shared" si="195"/>
        <v>-0.0007488272467696985</v>
      </c>
      <c r="AI210" s="60">
        <f t="shared" si="196"/>
        <v>0.008814431926258415</v>
      </c>
      <c r="AJ210" s="60">
        <f t="shared" si="197"/>
        <v>3.1088144319262585</v>
      </c>
      <c r="AK210" s="60">
        <f t="shared" si="198"/>
        <v>-101.21327820757251</v>
      </c>
      <c r="AL210" s="60">
        <f t="shared" si="199"/>
        <v>-0.12404181852363663</v>
      </c>
      <c r="AM210" s="55">
        <f t="shared" si="200"/>
        <v>-0.24733480980050357</v>
      </c>
      <c r="AN210" s="55">
        <f t="shared" si="201"/>
        <v>164.06638488051158</v>
      </c>
      <c r="AO210" s="55">
        <f t="shared" si="202"/>
        <v>-0.09831818937339556</v>
      </c>
      <c r="AP210" s="55">
        <f t="shared" si="203"/>
        <v>-0.05069843105371244</v>
      </c>
      <c r="AQ210" s="55">
        <f t="shared" si="204"/>
        <v>105.17337463414907</v>
      </c>
      <c r="AR210" s="55">
        <f t="shared" si="205"/>
        <v>-26.556790966514576</v>
      </c>
      <c r="AS210" s="55">
        <f t="shared" si="206"/>
        <v>523.3699202969033</v>
      </c>
      <c r="AT210" s="55">
        <f t="shared" si="207"/>
        <v>125.59335984037762</v>
      </c>
      <c r="AU210" s="55">
        <f t="shared" si="208"/>
        <v>125.59312846039326</v>
      </c>
      <c r="AV210" s="55">
        <f t="shared" si="220"/>
        <v>0</v>
      </c>
      <c r="AW210" s="55">
        <f t="shared" si="210"/>
        <v>0.01174066303840123</v>
      </c>
      <c r="AX210" s="55">
        <f t="shared" si="214"/>
        <v>0</v>
      </c>
      <c r="AY210" s="55">
        <f t="shared" si="215"/>
        <v>1.9999999971375008E-05</v>
      </c>
      <c r="AZ210">
        <f t="shared" si="216"/>
        <v>0</v>
      </c>
      <c r="BA210">
        <f t="shared" si="217"/>
        <v>0.01174066303840123</v>
      </c>
    </row>
    <row r="211" spans="1:53" ht="12.75">
      <c r="A211" s="50">
        <v>50</v>
      </c>
      <c r="B211" s="55">
        <f t="shared" si="221"/>
        <v>101.6</v>
      </c>
      <c r="C211" s="55">
        <f t="shared" si="166"/>
        <v>101.6</v>
      </c>
      <c r="D211" s="60">
        <f t="shared" si="167"/>
        <v>0.008814431891395413</v>
      </c>
      <c r="E211" s="55">
        <f t="shared" si="168"/>
        <v>0</v>
      </c>
      <c r="F211" s="55">
        <f t="shared" si="218"/>
        <v>0</v>
      </c>
      <c r="G211" s="55">
        <f t="shared" si="219"/>
        <v>0</v>
      </c>
      <c r="H211" s="60">
        <f t="shared" si="171"/>
        <v>0</v>
      </c>
      <c r="I211" s="60">
        <f t="shared" si="172"/>
        <v>3.1</v>
      </c>
      <c r="J211" s="55">
        <f t="shared" si="173"/>
        <v>101.6</v>
      </c>
      <c r="K211" s="55">
        <f t="shared" si="174"/>
        <v>0.0014501703372997374</v>
      </c>
      <c r="L211" s="55">
        <f t="shared" si="175"/>
        <v>0.0007488214282002272</v>
      </c>
      <c r="M211" s="60">
        <f t="shared" si="176"/>
        <v>0.008814431891395413</v>
      </c>
      <c r="N211" s="60">
        <f t="shared" si="177"/>
        <v>3.1088144318913953</v>
      </c>
      <c r="O211" s="60">
        <f t="shared" si="178"/>
        <v>101.21328118870883</v>
      </c>
      <c r="P211" s="60">
        <f t="shared" si="179"/>
        <v>0.12404181635559283</v>
      </c>
      <c r="Q211" s="55">
        <f t="shared" si="180"/>
        <v>0.24733481128298543</v>
      </c>
      <c r="R211" s="55">
        <f t="shared" si="181"/>
        <v>164.06639463190317</v>
      </c>
      <c r="S211" s="55">
        <f t="shared" si="182"/>
        <v>0.09831818105140602</v>
      </c>
      <c r="T211" s="55">
        <f t="shared" si="183"/>
        <v>0.05069844918017338</v>
      </c>
      <c r="U211" s="55">
        <f t="shared" si="184"/>
        <v>105.17336510376282</v>
      </c>
      <c r="V211" s="55">
        <f t="shared" si="185"/>
        <v>26.55678872590411</v>
      </c>
      <c r="W211" s="55">
        <f t="shared" si="186"/>
        <v>523.3696886959217</v>
      </c>
      <c r="X211" s="55">
        <f t="shared" si="187"/>
        <v>125.59312846040143</v>
      </c>
      <c r="Y211" s="55">
        <f t="shared" si="212"/>
        <v>-101.6</v>
      </c>
      <c r="Z211" s="60">
        <f t="shared" si="188"/>
        <v>0.008814431891395413</v>
      </c>
      <c r="AA211" s="55">
        <f t="shared" si="189"/>
        <v>0</v>
      </c>
      <c r="AB211" s="55">
        <f t="shared" si="213"/>
        <v>0</v>
      </c>
      <c r="AC211" s="55">
        <f t="shared" si="190"/>
        <v>0</v>
      </c>
      <c r="AD211" s="60">
        <f t="shared" si="191"/>
        <v>0</v>
      </c>
      <c r="AE211" s="60">
        <f t="shared" si="192"/>
        <v>3.1</v>
      </c>
      <c r="AF211" s="55">
        <f t="shared" si="193"/>
        <v>-101.6</v>
      </c>
      <c r="AG211" s="55">
        <f t="shared" si="194"/>
        <v>-0.0014501703372997374</v>
      </c>
      <c r="AH211" s="55">
        <f t="shared" si="195"/>
        <v>-0.0007488214282002272</v>
      </c>
      <c r="AI211" s="60">
        <f t="shared" si="196"/>
        <v>0.008814431891395413</v>
      </c>
      <c r="AJ211" s="60">
        <f t="shared" si="197"/>
        <v>3.1088144318913953</v>
      </c>
      <c r="AK211" s="60">
        <f t="shared" si="198"/>
        <v>-101.21328118870883</v>
      </c>
      <c r="AL211" s="60">
        <f t="shared" si="199"/>
        <v>-0.12404181635559283</v>
      </c>
      <c r="AM211" s="55">
        <f t="shared" si="200"/>
        <v>-0.24733481128298543</v>
      </c>
      <c r="AN211" s="55">
        <f t="shared" si="201"/>
        <v>164.06639463190356</v>
      </c>
      <c r="AO211" s="55">
        <f t="shared" si="202"/>
        <v>-0.0983181810514058</v>
      </c>
      <c r="AP211" s="55">
        <f t="shared" si="203"/>
        <v>-0.05069844918017383</v>
      </c>
      <c r="AQ211" s="55">
        <f t="shared" si="204"/>
        <v>105.17336510376242</v>
      </c>
      <c r="AR211" s="55">
        <f t="shared" si="205"/>
        <v>-26.55678872590405</v>
      </c>
      <c r="AS211" s="55">
        <f t="shared" si="206"/>
        <v>523.3696886959159</v>
      </c>
      <c r="AT211" s="55">
        <f t="shared" si="207"/>
        <v>125.59312846039563</v>
      </c>
      <c r="AU211" s="55">
        <f t="shared" si="208"/>
        <v>125.59312846039853</v>
      </c>
      <c r="AV211" s="55">
        <f t="shared" si="220"/>
        <v>0</v>
      </c>
      <c r="AW211" s="55">
        <f t="shared" si="210"/>
        <v>-1.4710158724362527E-10</v>
      </c>
      <c r="AX211" s="55">
        <f t="shared" si="214"/>
        <v>0</v>
      </c>
      <c r="AY211" s="55">
        <f t="shared" si="215"/>
        <v>0</v>
      </c>
      <c r="AZ211">
        <f t="shared" si="216"/>
        <v>0</v>
      </c>
      <c r="BA211">
        <f t="shared" si="217"/>
        <v>-1.4710158724362527E-10</v>
      </c>
    </row>
    <row r="212" spans="1:53" ht="12.75">
      <c r="A212" s="50">
        <v>51</v>
      </c>
      <c r="B212" s="55">
        <f t="shared" si="221"/>
        <v>101.6</v>
      </c>
      <c r="C212" s="55">
        <f t="shared" si="166"/>
        <v>101.6</v>
      </c>
      <c r="D212" s="60">
        <f t="shared" si="167"/>
        <v>0.008814431891395413</v>
      </c>
      <c r="E212" s="55">
        <f aca="true" t="shared" si="222" ref="E212:E261">(ATAN($B$2*4/$B$6*(POWER(C212/$B$6,3)-C212/$B$6))+ATAN(C212/$B$4))*$B$7</f>
        <v>0</v>
      </c>
      <c r="F212" s="55">
        <f t="shared" si="218"/>
        <v>-5.81776416498776E-09</v>
      </c>
      <c r="G212" s="55">
        <f t="shared" si="219"/>
        <v>3.836645955738647E-09</v>
      </c>
      <c r="H212" s="60">
        <f aca="true" t="shared" si="223" ref="H212:H261">(($B$2*POWER(1-POWER(C212/$B$6,2),2)-$B$2)/COS(ATAN($B$2*4/$B$6*(POWER(C212/$B$6,3)-C212/$B$6)))-(SQRT($B$4*$B$4-C212*C212)-$B$4)/COS(ATAN(C212/$B$4)))*$B$7</f>
        <v>0</v>
      </c>
      <c r="I212" s="60">
        <f t="shared" si="172"/>
        <v>3.1</v>
      </c>
      <c r="J212" s="55">
        <f aca="true" t="shared" si="224" ref="J212:J261">C212+2*I212*TAN(G212)</f>
        <v>101.6000000237872</v>
      </c>
      <c r="K212" s="55">
        <f t="shared" si="174"/>
        <v>0.001450170338843898</v>
      </c>
      <c r="L212" s="55">
        <f aca="true" t="shared" si="225" ref="L212:L261">-K212-ASIN($B$24*SIN(-K212-G212)/$B$25)</f>
        <v>0.0007488272467696985</v>
      </c>
      <c r="M212" s="60">
        <f aca="true" t="shared" si="226" ref="M212:M261">(($B$2*POWER(1-POWER(J212/$B$6,2),2)-$B$2)/COS(ATAN($B$2*4/$B$6*(POWER(J212/$B$6,3)-J212/$B$6)))-(SQRT($B$4*$B$4-J212*J212)-$B$4)/COS(ATAN(J212/$B$4)))*$B$8</f>
        <v>0.008814431926258415</v>
      </c>
      <c r="N212" s="60">
        <f t="shared" si="177"/>
        <v>3.1088144319262585</v>
      </c>
      <c r="O212" s="60">
        <f aca="true" t="shared" si="227" ref="O212:O261">J212-($B$18+$D$32+N212)*TAN(L212)+$D$31</f>
        <v>101.21327820757251</v>
      </c>
      <c r="P212" s="60">
        <f aca="true" t="shared" si="228" ref="P212:P261">L212+ASIN(O212/$B$12*SIN(L212+RADIANS(90)))+RADIANS($D$29)</f>
        <v>0.12404181852363665</v>
      </c>
      <c r="Q212" s="55">
        <f aca="true" t="shared" si="229" ref="Q212:Q261">2*P212-L212</f>
        <v>0.2473348098005036</v>
      </c>
      <c r="R212" s="55">
        <f aca="true" t="shared" si="230" ref="R212:R261">$B$12*SIN(P212-L212)/SIN(RADIANS(180)-Q212)-$D$32</f>
        <v>164.06638488051124</v>
      </c>
      <c r="S212" s="55">
        <f aca="true" t="shared" si="231" ref="S212:S261">Q212-ASIN(R212/$B$13*SIN(RADIANS(180)-Q212))+RADIANS($D$30)</f>
        <v>0.09831818937339579</v>
      </c>
      <c r="T212" s="55">
        <f aca="true" t="shared" si="232" ref="T212:T261">Q212-2*S212</f>
        <v>0.05069843105371202</v>
      </c>
      <c r="U212" s="55">
        <f aca="true" t="shared" si="233" ref="U212:U261">$B$13*COS(S212)-R212</f>
        <v>105.17337463414941</v>
      </c>
      <c r="V212" s="55">
        <f t="shared" si="185"/>
        <v>26.556790966514633</v>
      </c>
      <c r="W212" s="55">
        <f aca="true" t="shared" si="234" ref="W212:W261">V212/TAN(T212)</f>
        <v>523.3699202969087</v>
      </c>
      <c r="X212" s="55">
        <f aca="true" t="shared" si="235" ref="X212:X261">W212+U212+R212-$B$17</f>
        <v>125.59335984038319</v>
      </c>
      <c r="Y212" s="55">
        <f>-(B212-$D$31)</f>
        <v>-101.6</v>
      </c>
      <c r="Z212" s="60">
        <f t="shared" si="188"/>
        <v>0.008814431891395413</v>
      </c>
      <c r="AA212" s="55">
        <f aca="true" t="shared" si="236" ref="AA212:AA261">(ATAN($B$2*4/$B$6*(POWER(Y212/$B$6,3)-Y212/$B$6))+ATAN(Y212/$B$4))*$B$7</f>
        <v>0</v>
      </c>
      <c r="AB212" s="55">
        <f t="shared" si="213"/>
        <v>-5.81776416498776E-09</v>
      </c>
      <c r="AC212" s="55">
        <f aca="true" t="shared" si="237" ref="AC212:AC261">AA212-ASIN($B$23*SIN(AA212+AB212)/$B$24)</f>
        <v>3.836645955738647E-09</v>
      </c>
      <c r="AD212" s="60">
        <f aca="true" t="shared" si="238" ref="AD212:AD261">(($B$2*POWER(1-POWER(Y212/$B$6,2),2)-$B$2)/COS(ATAN($B$2*4/$B$6*(POWER(Y212/$B$6,3)-Y212/$B$6)))-(SQRT($B$4*$B$4-Y212*Y212)-$B$4)/COS(ATAN(Y212/$B$4)))*$B$7</f>
        <v>0</v>
      </c>
      <c r="AE212" s="60">
        <f t="shared" si="192"/>
        <v>3.1</v>
      </c>
      <c r="AF212" s="55">
        <f aca="true" t="shared" si="239" ref="AF212:AF261">Y212+2*AE212*TAN(AC212)</f>
        <v>-101.59999997621279</v>
      </c>
      <c r="AG212" s="55">
        <f t="shared" si="194"/>
        <v>-0.0014501703357555872</v>
      </c>
      <c r="AH212" s="55">
        <f aca="true" t="shared" si="240" ref="AH212:AH261">-AG212-ASIN($B$24*SIN(-AG212-AC212)/$B$25)</f>
        <v>-0.000748815609630762</v>
      </c>
      <c r="AI212" s="60">
        <f aca="true" t="shared" si="241" ref="AI212:AI261">(($B$2*POWER(1-POWER(AF212/$B$6,2),2)-$B$2)/COS(ATAN($B$2*4/$B$6*(POWER(AF212/$B$6,3)-AF212/$B$6)))-(SQRT($B$4*$B$4-AF212*AF212)-$B$4)/COS(ATAN(AF212/$B$4)))*$B$8</f>
        <v>0.008814431856073668</v>
      </c>
      <c r="AJ212" s="60">
        <f t="shared" si="197"/>
        <v>3.1088144318560738</v>
      </c>
      <c r="AK212" s="60">
        <f aca="true" t="shared" si="242" ref="AK212:AK261">AF212-($B$18+$D$32+AJ212)*TAN(AH212)+$D$31</f>
        <v>-101.21328416984515</v>
      </c>
      <c r="AL212" s="60">
        <f aca="true" t="shared" si="243" ref="AL212:AL261">AH212+ASIN(AK212/$B$12*SIN(AH212+RADIANS(90)))+RADIANS($D$29)</f>
        <v>-0.12404181418754903</v>
      </c>
      <c r="AM212" s="55">
        <f aca="true" t="shared" si="244" ref="AM212:AM261">2*AL212-AH212</f>
        <v>-0.24733481276546732</v>
      </c>
      <c r="AN212" s="55">
        <f aca="true" t="shared" si="245" ref="AN212:AN261">$B$12*SIN(AL212-AH212)/SIN(RADIANS(180)-AM212)-$D$32</f>
        <v>164.06640438329612</v>
      </c>
      <c r="AO212" s="55">
        <f aca="true" t="shared" si="246" ref="AO212:AO261">AM212-ASIN(AN212/$B$13*SIN(RADIANS(180)-AM212))+RADIANS($D$30)</f>
        <v>-0.09831817272941565</v>
      </c>
      <c r="AP212" s="55">
        <f aca="true" t="shared" si="247" ref="AP212:AP261">AM212-2*AO212</f>
        <v>-0.05069846730663602</v>
      </c>
      <c r="AQ212" s="55">
        <f aca="true" t="shared" si="248" ref="AQ212:AQ261">$B$13*COS(AO212)-AN212</f>
        <v>105.1733555733752</v>
      </c>
      <c r="AR212" s="55">
        <f t="shared" si="205"/>
        <v>-26.556786485293422</v>
      </c>
      <c r="AS212" s="55">
        <f aca="true" t="shared" si="249" ref="AS212:AS261">AR212/TAN(AP212)</f>
        <v>523.3694570950837</v>
      </c>
      <c r="AT212" s="55">
        <f aca="true" t="shared" si="250" ref="AT212:AT261">AS212+AQ212+AN212-$B$17</f>
        <v>125.59289708056883</v>
      </c>
      <c r="AU212" s="55">
        <f aca="true" t="shared" si="251" ref="AU212:AU261">(X212*TAN(T212)-AT212*TAN(AP212))/(TAN(T212)-TAN(AP212))</f>
        <v>125.59312846039315</v>
      </c>
      <c r="AV212" s="55">
        <f t="shared" si="220"/>
        <v>0</v>
      </c>
      <c r="AW212" s="55">
        <f t="shared" si="210"/>
        <v>-0.01174066332634768</v>
      </c>
      <c r="AX212" s="55">
        <f t="shared" si="214"/>
        <v>0</v>
      </c>
      <c r="AY212" s="55">
        <f t="shared" si="215"/>
        <v>-1.9999999971375008E-05</v>
      </c>
      <c r="AZ212">
        <f t="shared" si="216"/>
        <v>0</v>
      </c>
      <c r="BA212">
        <f t="shared" si="217"/>
        <v>-0.01174066332634768</v>
      </c>
    </row>
    <row r="213" spans="1:53" ht="12.75">
      <c r="A213" s="50">
        <v>52</v>
      </c>
      <c r="B213" s="55">
        <f t="shared" si="221"/>
        <v>101.6</v>
      </c>
      <c r="C213" s="55">
        <f t="shared" si="166"/>
        <v>101.6</v>
      </c>
      <c r="D213" s="60">
        <f t="shared" si="167"/>
        <v>0.008814431891395413</v>
      </c>
      <c r="E213" s="55">
        <f t="shared" si="222"/>
        <v>0</v>
      </c>
      <c r="F213" s="55">
        <f t="shared" si="218"/>
        <v>-1.163552832997552E-08</v>
      </c>
      <c r="G213" s="55">
        <f t="shared" si="219"/>
        <v>7.673291911477294E-09</v>
      </c>
      <c r="H213" s="60">
        <f t="shared" si="223"/>
        <v>0</v>
      </c>
      <c r="I213" s="60">
        <f t="shared" si="172"/>
        <v>3.1</v>
      </c>
      <c r="J213" s="55">
        <f t="shared" si="224"/>
        <v>101.6000000475744</v>
      </c>
      <c r="K213" s="55">
        <f t="shared" si="174"/>
        <v>0.0014501703403880552</v>
      </c>
      <c r="L213" s="55">
        <f t="shared" si="225"/>
        <v>0.0007488330653391672</v>
      </c>
      <c r="M213" s="60">
        <f t="shared" si="226"/>
        <v>0.00881443196157683</v>
      </c>
      <c r="N213" s="60">
        <f t="shared" si="177"/>
        <v>3.108814431961577</v>
      </c>
      <c r="O213" s="60">
        <f t="shared" si="227"/>
        <v>101.21327522643618</v>
      </c>
      <c r="P213" s="60">
        <f t="shared" si="228"/>
        <v>0.12404182069168045</v>
      </c>
      <c r="Q213" s="55">
        <f t="shared" si="229"/>
        <v>0.24733480831802174</v>
      </c>
      <c r="R213" s="55">
        <f t="shared" si="230"/>
        <v>164.0663751291184</v>
      </c>
      <c r="S213" s="55">
        <f t="shared" si="231"/>
        <v>0.09831819769538594</v>
      </c>
      <c r="T213" s="55">
        <f t="shared" si="232"/>
        <v>0.05069841292724986</v>
      </c>
      <c r="U213" s="55">
        <f t="shared" si="233"/>
        <v>105.17338416453691</v>
      </c>
      <c r="V213" s="55">
        <f t="shared" si="185"/>
        <v>26.55679320712526</v>
      </c>
      <c r="W213" s="55">
        <f t="shared" si="234"/>
        <v>523.3701518980715</v>
      </c>
      <c r="X213" s="55">
        <f t="shared" si="235"/>
        <v>125.59359122054047</v>
      </c>
      <c r="Y213" s="55">
        <f aca="true" t="shared" si="252" ref="Y213:Y261">-(B213-$D$31)</f>
        <v>-101.6</v>
      </c>
      <c r="Z213" s="60">
        <f t="shared" si="188"/>
        <v>0.008814431891395413</v>
      </c>
      <c r="AA213" s="55">
        <f t="shared" si="236"/>
        <v>0</v>
      </c>
      <c r="AB213" s="55">
        <f t="shared" si="213"/>
        <v>-1.163552832997552E-08</v>
      </c>
      <c r="AC213" s="55">
        <f t="shared" si="237"/>
        <v>7.673291911477294E-09</v>
      </c>
      <c r="AD213" s="60">
        <f t="shared" si="238"/>
        <v>0</v>
      </c>
      <c r="AE213" s="60">
        <f t="shared" si="192"/>
        <v>3.1</v>
      </c>
      <c r="AF213" s="55">
        <f t="shared" si="239"/>
        <v>-101.59999995242559</v>
      </c>
      <c r="AG213" s="55">
        <f t="shared" si="194"/>
        <v>-0.0014501703342114265</v>
      </c>
      <c r="AH213" s="55">
        <f t="shared" si="240"/>
        <v>-0.0007488097910612911</v>
      </c>
      <c r="AI213" s="60">
        <f t="shared" si="241"/>
        <v>0.008814431821210222</v>
      </c>
      <c r="AJ213" s="60">
        <f t="shared" si="197"/>
        <v>3.1088144318212105</v>
      </c>
      <c r="AK213" s="60">
        <f t="shared" si="242"/>
        <v>-101.2132871509815</v>
      </c>
      <c r="AL213" s="60">
        <f t="shared" si="243"/>
        <v>-0.12404181201950527</v>
      </c>
      <c r="AM213" s="55">
        <f t="shared" si="244"/>
        <v>-0.24733481424794926</v>
      </c>
      <c r="AN213" s="55">
        <f t="shared" si="245"/>
        <v>164.066414134688</v>
      </c>
      <c r="AO213" s="55">
        <f t="shared" si="246"/>
        <v>-0.09831816440742583</v>
      </c>
      <c r="AP213" s="55">
        <f t="shared" si="247"/>
        <v>-0.0506984854330976</v>
      </c>
      <c r="AQ213" s="55">
        <f t="shared" si="248"/>
        <v>105.17334604298861</v>
      </c>
      <c r="AR213" s="55">
        <f t="shared" si="205"/>
        <v>-26.55678424468288</v>
      </c>
      <c r="AS213" s="55">
        <f t="shared" si="249"/>
        <v>523.3692254944252</v>
      </c>
      <c r="AT213" s="55">
        <f t="shared" si="250"/>
        <v>125.59266570091552</v>
      </c>
      <c r="AU213" s="55">
        <f t="shared" si="251"/>
        <v>125.59312846039653</v>
      </c>
      <c r="AV213" s="55">
        <f t="shared" si="220"/>
        <v>0</v>
      </c>
      <c r="AW213" s="55">
        <f t="shared" si="210"/>
        <v>-0.0234813265577358</v>
      </c>
      <c r="AX213" s="55">
        <f t="shared" si="214"/>
        <v>0</v>
      </c>
      <c r="AY213" s="55">
        <f t="shared" si="215"/>
        <v>-3.9999999942750015E-05</v>
      </c>
      <c r="AZ213">
        <f t="shared" si="216"/>
        <v>0</v>
      </c>
      <c r="BA213">
        <f t="shared" si="217"/>
        <v>-0.0234813265577358</v>
      </c>
    </row>
    <row r="214" spans="1:53" ht="12.75">
      <c r="A214" s="50">
        <v>53</v>
      </c>
      <c r="B214" s="55">
        <f t="shared" si="221"/>
        <v>101.6</v>
      </c>
      <c r="C214" s="55">
        <f t="shared" si="166"/>
        <v>101.6</v>
      </c>
      <c r="D214" s="60">
        <f t="shared" si="167"/>
        <v>0.008814431891395413</v>
      </c>
      <c r="E214" s="55">
        <f t="shared" si="222"/>
        <v>0</v>
      </c>
      <c r="F214" s="55">
        <f t="shared" si="218"/>
        <v>-1.745329249496328E-08</v>
      </c>
      <c r="G214" s="55">
        <f t="shared" si="219"/>
        <v>1.1509937867215942E-08</v>
      </c>
      <c r="H214" s="60">
        <f t="shared" si="223"/>
        <v>0</v>
      </c>
      <c r="I214" s="60">
        <f t="shared" si="172"/>
        <v>3.1</v>
      </c>
      <c r="J214" s="55">
        <f t="shared" si="224"/>
        <v>101.6000000713616</v>
      </c>
      <c r="K214" s="55">
        <f t="shared" si="174"/>
        <v>0.0014501703419322158</v>
      </c>
      <c r="L214" s="55">
        <f t="shared" si="225"/>
        <v>0.0007488388839086381</v>
      </c>
      <c r="M214" s="60">
        <f t="shared" si="226"/>
        <v>0.008814431996441607</v>
      </c>
      <c r="N214" s="60">
        <f t="shared" si="177"/>
        <v>3.108814431996442</v>
      </c>
      <c r="O214" s="60">
        <f t="shared" si="227"/>
        <v>101.21327224529986</v>
      </c>
      <c r="P214" s="60">
        <f t="shared" si="228"/>
        <v>0.12404182285972425</v>
      </c>
      <c r="Q214" s="55">
        <f t="shared" si="229"/>
        <v>0.24733480683553985</v>
      </c>
      <c r="R214" s="55">
        <f t="shared" si="230"/>
        <v>164.06636537772619</v>
      </c>
      <c r="S214" s="55">
        <f t="shared" si="231"/>
        <v>0.09831820601737565</v>
      </c>
      <c r="T214" s="55">
        <f t="shared" si="232"/>
        <v>0.050698394800788554</v>
      </c>
      <c r="U214" s="55">
        <f t="shared" si="233"/>
        <v>105.17339369492373</v>
      </c>
      <c r="V214" s="55">
        <f t="shared" si="185"/>
        <v>26.556795447735766</v>
      </c>
      <c r="W214" s="55">
        <f t="shared" si="234"/>
        <v>523.3703834993888</v>
      </c>
      <c r="X214" s="55">
        <f t="shared" si="235"/>
        <v>125.59382260085249</v>
      </c>
      <c r="Y214" s="55">
        <f t="shared" si="252"/>
        <v>-101.6</v>
      </c>
      <c r="Z214" s="60">
        <f t="shared" si="188"/>
        <v>0.008814431891395413</v>
      </c>
      <c r="AA214" s="55">
        <f t="shared" si="236"/>
        <v>0</v>
      </c>
      <c r="AB214" s="55">
        <f t="shared" si="213"/>
        <v>-1.745329249496328E-08</v>
      </c>
      <c r="AC214" s="55">
        <f t="shared" si="237"/>
        <v>1.1509937867215942E-08</v>
      </c>
      <c r="AD214" s="60">
        <f t="shared" si="238"/>
        <v>0</v>
      </c>
      <c r="AE214" s="60">
        <f t="shared" si="192"/>
        <v>3.1</v>
      </c>
      <c r="AF214" s="55">
        <f t="shared" si="239"/>
        <v>-101.59999992863838</v>
      </c>
      <c r="AG214" s="55">
        <f t="shared" si="194"/>
        <v>-0.0014501703326672659</v>
      </c>
      <c r="AH214" s="55">
        <f t="shared" si="240"/>
        <v>-0.0007488039724918207</v>
      </c>
      <c r="AI214" s="60">
        <f t="shared" si="241"/>
        <v>0.008814431785890475</v>
      </c>
      <c r="AJ214" s="60">
        <f t="shared" si="197"/>
        <v>3.1088144317858903</v>
      </c>
      <c r="AK214" s="60">
        <f t="shared" si="242"/>
        <v>-101.21329013211782</v>
      </c>
      <c r="AL214" s="60">
        <f t="shared" si="243"/>
        <v>-0.12404180985146146</v>
      </c>
      <c r="AM214" s="55">
        <f t="shared" si="244"/>
        <v>-0.2473348157304311</v>
      </c>
      <c r="AN214" s="55">
        <f t="shared" si="245"/>
        <v>164.06642388608037</v>
      </c>
      <c r="AO214" s="55">
        <f t="shared" si="246"/>
        <v>-0.09831815608543557</v>
      </c>
      <c r="AP214" s="55">
        <f t="shared" si="247"/>
        <v>-0.05069850355955996</v>
      </c>
      <c r="AQ214" s="55">
        <f t="shared" si="248"/>
        <v>105.17333651260151</v>
      </c>
      <c r="AR214" s="55">
        <f t="shared" si="205"/>
        <v>-26.556782004072215</v>
      </c>
      <c r="AS214" s="55">
        <f t="shared" si="249"/>
        <v>523.3689938939217</v>
      </c>
      <c r="AT214" s="55">
        <f t="shared" si="250"/>
        <v>125.59243432141739</v>
      </c>
      <c r="AU214" s="55">
        <f t="shared" si="251"/>
        <v>125.59312846038911</v>
      </c>
      <c r="AV214" s="55">
        <f t="shared" si="220"/>
        <v>0</v>
      </c>
      <c r="AW214" s="55">
        <f t="shared" si="210"/>
        <v>-0.03522198977852304</v>
      </c>
      <c r="AX214" s="55">
        <f t="shared" si="214"/>
        <v>0</v>
      </c>
      <c r="AY214" s="55">
        <f t="shared" si="215"/>
        <v>-5.999999991412504E-05</v>
      </c>
      <c r="AZ214">
        <f t="shared" si="216"/>
        <v>0</v>
      </c>
      <c r="BA214">
        <f t="shared" si="217"/>
        <v>-0.03522198977852304</v>
      </c>
    </row>
    <row r="215" spans="1:53" ht="12.75">
      <c r="A215" s="50">
        <v>54</v>
      </c>
      <c r="B215" s="55">
        <f t="shared" si="221"/>
        <v>101.6</v>
      </c>
      <c r="C215" s="55">
        <f t="shared" si="166"/>
        <v>101.6</v>
      </c>
      <c r="D215" s="60">
        <f t="shared" si="167"/>
        <v>0.008814431891395413</v>
      </c>
      <c r="E215" s="55">
        <f t="shared" si="222"/>
        <v>0</v>
      </c>
      <c r="F215" s="55">
        <f t="shared" si="218"/>
        <v>-2.327105665995104E-08</v>
      </c>
      <c r="G215" s="55">
        <f t="shared" si="219"/>
        <v>1.5346583822954588E-08</v>
      </c>
      <c r="H215" s="60">
        <f t="shared" si="223"/>
        <v>0</v>
      </c>
      <c r="I215" s="60">
        <f t="shared" si="172"/>
        <v>3.1</v>
      </c>
      <c r="J215" s="55">
        <f t="shared" si="224"/>
        <v>101.60000009514881</v>
      </c>
      <c r="K215" s="55">
        <f t="shared" si="174"/>
        <v>0.0014501703434763695</v>
      </c>
      <c r="L215" s="55">
        <f t="shared" si="225"/>
        <v>0.0007488447024781059</v>
      </c>
      <c r="M215" s="60">
        <f t="shared" si="226"/>
        <v>0.008814432031760022</v>
      </c>
      <c r="N215" s="60">
        <f t="shared" si="177"/>
        <v>3.1088144320317603</v>
      </c>
      <c r="O215" s="60">
        <f t="shared" si="227"/>
        <v>101.21326926416354</v>
      </c>
      <c r="P215" s="60">
        <f t="shared" si="228"/>
        <v>0.12404182502776802</v>
      </c>
      <c r="Q215" s="55">
        <f t="shared" si="229"/>
        <v>0.24733480535305793</v>
      </c>
      <c r="R215" s="55">
        <f t="shared" si="230"/>
        <v>164.066355626333</v>
      </c>
      <c r="S215" s="55">
        <f t="shared" si="231"/>
        <v>0.09831821433936588</v>
      </c>
      <c r="T215" s="55">
        <f t="shared" si="232"/>
        <v>0.05069837667432617</v>
      </c>
      <c r="U215" s="55">
        <f t="shared" si="233"/>
        <v>105.17340322531146</v>
      </c>
      <c r="V215" s="55">
        <f t="shared" si="185"/>
        <v>26.55679768834641</v>
      </c>
      <c r="W215" s="55">
        <f t="shared" si="234"/>
        <v>523.3706151008855</v>
      </c>
      <c r="X215" s="55">
        <f t="shared" si="235"/>
        <v>125.59405398134368</v>
      </c>
      <c r="Y215" s="55">
        <f t="shared" si="252"/>
        <v>-101.6</v>
      </c>
      <c r="Z215" s="60">
        <f t="shared" si="188"/>
        <v>0.008814431891395413</v>
      </c>
      <c r="AA215" s="55">
        <f t="shared" si="236"/>
        <v>0</v>
      </c>
      <c r="AB215" s="55">
        <f t="shared" si="213"/>
        <v>-2.327105665995104E-08</v>
      </c>
      <c r="AC215" s="55">
        <f t="shared" si="237"/>
        <v>1.5346583822954588E-08</v>
      </c>
      <c r="AD215" s="60">
        <f t="shared" si="238"/>
        <v>0</v>
      </c>
      <c r="AE215" s="60">
        <f t="shared" si="192"/>
        <v>3.1</v>
      </c>
      <c r="AF215" s="55">
        <f t="shared" si="239"/>
        <v>-101.59999990485117</v>
      </c>
      <c r="AG215" s="55">
        <f t="shared" si="194"/>
        <v>-0.0014501703311231087</v>
      </c>
      <c r="AH215" s="55">
        <f t="shared" si="240"/>
        <v>-0.0007487981539223516</v>
      </c>
      <c r="AI215" s="60">
        <f t="shared" si="241"/>
        <v>0.008814431751027252</v>
      </c>
      <c r="AJ215" s="60">
        <f t="shared" si="197"/>
        <v>3.1088144317510276</v>
      </c>
      <c r="AK215" s="60">
        <f t="shared" si="242"/>
        <v>-101.21329311325414</v>
      </c>
      <c r="AL215" s="60">
        <f t="shared" si="243"/>
        <v>-0.12404180768341763</v>
      </c>
      <c r="AM215" s="55">
        <f t="shared" si="244"/>
        <v>-0.24733481721291292</v>
      </c>
      <c r="AN215" s="55">
        <f t="shared" si="245"/>
        <v>164.06643363747253</v>
      </c>
      <c r="AO215" s="55">
        <f t="shared" si="246"/>
        <v>-0.09831814776344541</v>
      </c>
      <c r="AP215" s="55">
        <f t="shared" si="247"/>
        <v>-0.0506985216860221</v>
      </c>
      <c r="AQ215" s="55">
        <f t="shared" si="248"/>
        <v>105.17332698221463</v>
      </c>
      <c r="AR215" s="55">
        <f t="shared" si="205"/>
        <v>-26.55677976346158</v>
      </c>
      <c r="AS215" s="55">
        <f t="shared" si="249"/>
        <v>523.3687622935867</v>
      </c>
      <c r="AT215" s="55">
        <f t="shared" si="250"/>
        <v>125.59220294208762</v>
      </c>
      <c r="AU215" s="55">
        <f t="shared" si="251"/>
        <v>125.59312846038976</v>
      </c>
      <c r="AV215" s="55">
        <f t="shared" si="220"/>
        <v>0</v>
      </c>
      <c r="AW215" s="55">
        <f t="shared" si="210"/>
        <v>-0.04696265327136459</v>
      </c>
      <c r="AX215" s="55">
        <f t="shared" si="214"/>
        <v>0</v>
      </c>
      <c r="AY215" s="55">
        <f t="shared" si="215"/>
        <v>-7.999999988550003E-05</v>
      </c>
      <c r="AZ215">
        <f t="shared" si="216"/>
        <v>0</v>
      </c>
      <c r="BA215">
        <f t="shared" si="217"/>
        <v>-0.04696265327136459</v>
      </c>
    </row>
    <row r="216" spans="1:53" ht="12.75">
      <c r="A216" s="50">
        <v>55</v>
      </c>
      <c r="B216" s="55">
        <f t="shared" si="221"/>
        <v>101.6</v>
      </c>
      <c r="C216" s="55">
        <f t="shared" si="166"/>
        <v>101.6</v>
      </c>
      <c r="D216" s="60">
        <f t="shared" si="167"/>
        <v>0.008814431891395413</v>
      </c>
      <c r="E216" s="55">
        <f t="shared" si="222"/>
        <v>0</v>
      </c>
      <c r="F216" s="55">
        <f t="shared" si="218"/>
        <v>-2.9088820824938796E-08</v>
      </c>
      <c r="G216" s="55">
        <f t="shared" si="219"/>
        <v>1.918322977869323E-08</v>
      </c>
      <c r="H216" s="60">
        <f t="shared" si="223"/>
        <v>0</v>
      </c>
      <c r="I216" s="60">
        <f t="shared" si="172"/>
        <v>3.1</v>
      </c>
      <c r="J216" s="55">
        <f t="shared" si="224"/>
        <v>101.60000011893602</v>
      </c>
      <c r="K216" s="55">
        <f t="shared" si="174"/>
        <v>0.0014501703450205301</v>
      </c>
      <c r="L216" s="55">
        <f t="shared" si="225"/>
        <v>0.0007488505210475772</v>
      </c>
      <c r="M216" s="60">
        <f t="shared" si="226"/>
        <v>0.008814432066626576</v>
      </c>
      <c r="N216" s="60">
        <f t="shared" si="177"/>
        <v>3.1088144320666267</v>
      </c>
      <c r="O216" s="60">
        <f t="shared" si="227"/>
        <v>101.21326628302721</v>
      </c>
      <c r="P216" s="60">
        <f t="shared" si="228"/>
        <v>0.12404182719581183</v>
      </c>
      <c r="Q216" s="55">
        <f t="shared" si="229"/>
        <v>0.24733480387057608</v>
      </c>
      <c r="R216" s="55">
        <f t="shared" si="230"/>
        <v>164.06634587493988</v>
      </c>
      <c r="S216" s="55">
        <f t="shared" si="231"/>
        <v>0.09831822266135593</v>
      </c>
      <c r="T216" s="55">
        <f t="shared" si="232"/>
        <v>0.050698358547864225</v>
      </c>
      <c r="U216" s="55">
        <f t="shared" si="233"/>
        <v>105.17341275569919</v>
      </c>
      <c r="V216" s="55">
        <f t="shared" si="185"/>
        <v>26.556799928957002</v>
      </c>
      <c r="W216" s="55">
        <f t="shared" si="234"/>
        <v>523.370846702542</v>
      </c>
      <c r="X216" s="55">
        <f t="shared" si="235"/>
        <v>125.59428536199482</v>
      </c>
      <c r="Y216" s="55">
        <f t="shared" si="252"/>
        <v>-101.6</v>
      </c>
      <c r="Z216" s="60">
        <f t="shared" si="188"/>
        <v>0.008814431891395413</v>
      </c>
      <c r="AA216" s="55">
        <f t="shared" si="236"/>
        <v>0</v>
      </c>
      <c r="AB216" s="55">
        <f t="shared" si="213"/>
        <v>-2.9088820824938796E-08</v>
      </c>
      <c r="AC216" s="55">
        <f t="shared" si="237"/>
        <v>1.918322977869323E-08</v>
      </c>
      <c r="AD216" s="60">
        <f t="shared" si="238"/>
        <v>0</v>
      </c>
      <c r="AE216" s="60">
        <f t="shared" si="192"/>
        <v>3.1</v>
      </c>
      <c r="AF216" s="55">
        <f t="shared" si="239"/>
        <v>-101.59999988106397</v>
      </c>
      <c r="AG216" s="55">
        <f t="shared" si="194"/>
        <v>-0.001450170329578948</v>
      </c>
      <c r="AH216" s="55">
        <f t="shared" si="240"/>
        <v>-0.0007487923353528807</v>
      </c>
      <c r="AI216" s="60">
        <f t="shared" si="241"/>
        <v>0.008814431715707283</v>
      </c>
      <c r="AJ216" s="60">
        <f t="shared" si="197"/>
        <v>3.1088144317157074</v>
      </c>
      <c r="AK216" s="60">
        <f t="shared" si="242"/>
        <v>-101.21329609439046</v>
      </c>
      <c r="AL216" s="60">
        <f t="shared" si="243"/>
        <v>-0.1240418055153738</v>
      </c>
      <c r="AM216" s="55">
        <f t="shared" si="244"/>
        <v>-0.24733481869539473</v>
      </c>
      <c r="AN216" s="55">
        <f t="shared" si="245"/>
        <v>164.06644338886457</v>
      </c>
      <c r="AO216" s="55">
        <f t="shared" si="246"/>
        <v>-0.09831813944145518</v>
      </c>
      <c r="AP216" s="55">
        <f t="shared" si="247"/>
        <v>-0.05069853981248437</v>
      </c>
      <c r="AQ216" s="55">
        <f t="shared" si="248"/>
        <v>105.17331745182787</v>
      </c>
      <c r="AR216" s="55">
        <f t="shared" si="205"/>
        <v>-26.556777522850922</v>
      </c>
      <c r="AS216" s="55">
        <f t="shared" si="249"/>
        <v>523.3685306934153</v>
      </c>
      <c r="AT216" s="55">
        <f t="shared" si="250"/>
        <v>125.59197156292157</v>
      </c>
      <c r="AU216" s="55">
        <f t="shared" si="251"/>
        <v>125.5931284603865</v>
      </c>
      <c r="AV216" s="55">
        <f t="shared" si="220"/>
        <v>0</v>
      </c>
      <c r="AW216" s="55">
        <f t="shared" si="210"/>
        <v>-0.058703316669941025</v>
      </c>
      <c r="AX216" s="55">
        <f t="shared" si="214"/>
        <v>0</v>
      </c>
      <c r="AY216" s="55">
        <f t="shared" si="215"/>
        <v>-9.999999985687505E-05</v>
      </c>
      <c r="AZ216">
        <f t="shared" si="216"/>
        <v>0</v>
      </c>
      <c r="BA216">
        <f t="shared" si="217"/>
        <v>-0.058703316669941025</v>
      </c>
    </row>
    <row r="217" spans="1:53" ht="12.75">
      <c r="A217" s="50">
        <v>56</v>
      </c>
      <c r="B217" s="55">
        <f t="shared" si="221"/>
        <v>101.6</v>
      </c>
      <c r="C217" s="55">
        <f t="shared" si="166"/>
        <v>101.6</v>
      </c>
      <c r="D217" s="60">
        <f t="shared" si="167"/>
        <v>0.008814431891395413</v>
      </c>
      <c r="E217" s="55">
        <f t="shared" si="222"/>
        <v>0</v>
      </c>
      <c r="F217" s="55">
        <f t="shared" si="218"/>
        <v>-3.490658498992656E-08</v>
      </c>
      <c r="G217" s="55">
        <f t="shared" si="219"/>
        <v>2.3019875734431885E-08</v>
      </c>
      <c r="H217" s="60">
        <f t="shared" si="223"/>
        <v>0</v>
      </c>
      <c r="I217" s="60">
        <f t="shared" si="172"/>
        <v>3.1</v>
      </c>
      <c r="J217" s="55">
        <f t="shared" si="224"/>
        <v>101.60000014272322</v>
      </c>
      <c r="K217" s="55">
        <f t="shared" si="174"/>
        <v>0.0014501703465646804</v>
      </c>
      <c r="L217" s="55">
        <f t="shared" si="225"/>
        <v>0.0007488563396170424</v>
      </c>
      <c r="M217" s="60">
        <f t="shared" si="226"/>
        <v>0.008814432101944769</v>
      </c>
      <c r="N217" s="60">
        <f t="shared" si="177"/>
        <v>3.108814432101945</v>
      </c>
      <c r="O217" s="60">
        <f t="shared" si="227"/>
        <v>101.21326330189088</v>
      </c>
      <c r="P217" s="60">
        <f t="shared" si="228"/>
        <v>0.1240418293638556</v>
      </c>
      <c r="Q217" s="55">
        <f t="shared" si="229"/>
        <v>0.24733480238809416</v>
      </c>
      <c r="R217" s="55">
        <f t="shared" si="230"/>
        <v>164.0663361235471</v>
      </c>
      <c r="S217" s="55">
        <f t="shared" si="231"/>
        <v>0.0983182309833458</v>
      </c>
      <c r="T217" s="55">
        <f t="shared" si="232"/>
        <v>0.05069834042140256</v>
      </c>
      <c r="U217" s="55">
        <f t="shared" si="233"/>
        <v>105.17342228608658</v>
      </c>
      <c r="V217" s="55">
        <f t="shared" si="185"/>
        <v>26.556802169567547</v>
      </c>
      <c r="W217" s="55">
        <f t="shared" si="234"/>
        <v>523.3710783043604</v>
      </c>
      <c r="X217" s="55">
        <f t="shared" si="235"/>
        <v>125.59451674280774</v>
      </c>
      <c r="Y217" s="55">
        <f t="shared" si="252"/>
        <v>-101.6</v>
      </c>
      <c r="Z217" s="60">
        <f t="shared" si="188"/>
        <v>0.008814431891395413</v>
      </c>
      <c r="AA217" s="55">
        <f t="shared" si="236"/>
        <v>0</v>
      </c>
      <c r="AB217" s="55">
        <f t="shared" si="213"/>
        <v>-3.490658498992656E-08</v>
      </c>
      <c r="AC217" s="55">
        <f t="shared" si="237"/>
        <v>2.3019875734431885E-08</v>
      </c>
      <c r="AD217" s="60">
        <f t="shared" si="238"/>
        <v>0</v>
      </c>
      <c r="AE217" s="60">
        <f t="shared" si="192"/>
        <v>3.1</v>
      </c>
      <c r="AF217" s="55">
        <f t="shared" si="239"/>
        <v>-101.59999985727677</v>
      </c>
      <c r="AG217" s="55">
        <f t="shared" si="194"/>
        <v>-0.001450170328034784</v>
      </c>
      <c r="AH217" s="55">
        <f t="shared" si="240"/>
        <v>-0.0007487865167834082</v>
      </c>
      <c r="AI217" s="60">
        <f t="shared" si="241"/>
        <v>0.008814431680842283</v>
      </c>
      <c r="AJ217" s="60">
        <f t="shared" si="197"/>
        <v>3.1088144316808424</v>
      </c>
      <c r="AK217" s="60">
        <f t="shared" si="242"/>
        <v>-101.21329907552679</v>
      </c>
      <c r="AL217" s="60">
        <f t="shared" si="243"/>
        <v>-0.12404180334733</v>
      </c>
      <c r="AM217" s="55">
        <f t="shared" si="244"/>
        <v>-0.2473348201778766</v>
      </c>
      <c r="AN217" s="55">
        <f t="shared" si="245"/>
        <v>164.06645314025576</v>
      </c>
      <c r="AO217" s="55">
        <f t="shared" si="246"/>
        <v>-0.09831813111946547</v>
      </c>
      <c r="AP217" s="55">
        <f t="shared" si="247"/>
        <v>-0.050698557938945676</v>
      </c>
      <c r="AQ217" s="55">
        <f t="shared" si="248"/>
        <v>105.17330792144185</v>
      </c>
      <c r="AR217" s="55">
        <f t="shared" si="205"/>
        <v>-26.556775282240398</v>
      </c>
      <c r="AS217" s="55">
        <f t="shared" si="249"/>
        <v>523.3682990934221</v>
      </c>
      <c r="AT217" s="55">
        <f t="shared" si="250"/>
        <v>125.59174018393355</v>
      </c>
      <c r="AU217" s="55">
        <f t="shared" si="251"/>
        <v>125.59312846038738</v>
      </c>
      <c r="AV217" s="55">
        <f t="shared" si="220"/>
        <v>0</v>
      </c>
      <c r="AW217" s="55">
        <f t="shared" si="210"/>
        <v>-0.07044397965696626</v>
      </c>
      <c r="AX217" s="55">
        <f t="shared" si="214"/>
        <v>0</v>
      </c>
      <c r="AY217" s="55">
        <f t="shared" si="215"/>
        <v>-0.00011999999982825007</v>
      </c>
      <c r="AZ217">
        <f t="shared" si="216"/>
        <v>0</v>
      </c>
      <c r="BA217">
        <f t="shared" si="217"/>
        <v>-0.07044397965696626</v>
      </c>
    </row>
    <row r="218" spans="1:53" ht="12.75">
      <c r="A218" s="50">
        <v>57</v>
      </c>
      <c r="B218" s="55">
        <f t="shared" si="221"/>
        <v>101.6</v>
      </c>
      <c r="C218" s="55">
        <f t="shared" si="166"/>
        <v>101.6</v>
      </c>
      <c r="D218" s="60">
        <f t="shared" si="167"/>
        <v>0.008814431891395413</v>
      </c>
      <c r="E218" s="55">
        <f t="shared" si="222"/>
        <v>0</v>
      </c>
      <c r="F218" s="55">
        <f t="shared" si="218"/>
        <v>-4.0724349154914316E-08</v>
      </c>
      <c r="G218" s="55">
        <f t="shared" si="219"/>
        <v>2.6856521690170522E-08</v>
      </c>
      <c r="H218" s="60">
        <f t="shared" si="223"/>
        <v>0</v>
      </c>
      <c r="I218" s="60">
        <f t="shared" si="172"/>
        <v>3.1</v>
      </c>
      <c r="J218" s="55">
        <f t="shared" si="224"/>
        <v>101.60000016651043</v>
      </c>
      <c r="K218" s="55">
        <f t="shared" si="174"/>
        <v>0.001450170348108841</v>
      </c>
      <c r="L218" s="55">
        <f t="shared" si="225"/>
        <v>0.0007488621581865132</v>
      </c>
      <c r="M218" s="60">
        <f t="shared" si="226"/>
        <v>0.008814432136809769</v>
      </c>
      <c r="N218" s="60">
        <f t="shared" si="177"/>
        <v>3.1088144321368096</v>
      </c>
      <c r="O218" s="60">
        <f t="shared" si="227"/>
        <v>101.21326032075456</v>
      </c>
      <c r="P218" s="60">
        <f t="shared" si="228"/>
        <v>0.12404183153189939</v>
      </c>
      <c r="Q218" s="55">
        <f t="shared" si="229"/>
        <v>0.24733480090561227</v>
      </c>
      <c r="R218" s="55">
        <f t="shared" si="230"/>
        <v>164.06632637215364</v>
      </c>
      <c r="S218" s="55">
        <f t="shared" si="231"/>
        <v>0.09831823930533592</v>
      </c>
      <c r="T218" s="55">
        <f t="shared" si="232"/>
        <v>0.05069832229494042</v>
      </c>
      <c r="U218" s="55">
        <f t="shared" si="233"/>
        <v>105.17343181647453</v>
      </c>
      <c r="V218" s="55">
        <f t="shared" si="185"/>
        <v>26.556804410178156</v>
      </c>
      <c r="W218" s="55">
        <f t="shared" si="234"/>
        <v>523.3713099063505</v>
      </c>
      <c r="X218" s="55">
        <f t="shared" si="235"/>
        <v>125.59474812379233</v>
      </c>
      <c r="Y218" s="55">
        <f t="shared" si="252"/>
        <v>-101.6</v>
      </c>
      <c r="Z218" s="60">
        <f t="shared" si="188"/>
        <v>0.008814431891395413</v>
      </c>
      <c r="AA218" s="55">
        <f t="shared" si="236"/>
        <v>0</v>
      </c>
      <c r="AB218" s="55">
        <f t="shared" si="213"/>
        <v>-4.0724349154914316E-08</v>
      </c>
      <c r="AC218" s="55">
        <f t="shared" si="237"/>
        <v>2.6856521690170522E-08</v>
      </c>
      <c r="AD218" s="60">
        <f t="shared" si="238"/>
        <v>0</v>
      </c>
      <c r="AE218" s="60">
        <f t="shared" si="192"/>
        <v>3.1</v>
      </c>
      <c r="AF218" s="55">
        <f t="shared" si="239"/>
        <v>-101.59999983348956</v>
      </c>
      <c r="AG218" s="55">
        <f t="shared" si="194"/>
        <v>-0.0014501703264906303</v>
      </c>
      <c r="AH218" s="55">
        <f t="shared" si="240"/>
        <v>-0.0007487806982139416</v>
      </c>
      <c r="AI218" s="60">
        <f t="shared" si="241"/>
        <v>0.008814431645522314</v>
      </c>
      <c r="AJ218" s="60">
        <f t="shared" si="197"/>
        <v>3.1088144316455226</v>
      </c>
      <c r="AK218" s="60">
        <f t="shared" si="242"/>
        <v>-101.21330205666311</v>
      </c>
      <c r="AL218" s="60">
        <f t="shared" si="243"/>
        <v>-0.12404180117928618</v>
      </c>
      <c r="AM218" s="55">
        <f t="shared" si="244"/>
        <v>-0.24733482166035842</v>
      </c>
      <c r="AN218" s="55">
        <f t="shared" si="245"/>
        <v>164.06646289164763</v>
      </c>
      <c r="AO218" s="55">
        <f t="shared" si="246"/>
        <v>-0.09831812279747518</v>
      </c>
      <c r="AP218" s="55">
        <f t="shared" si="247"/>
        <v>-0.05069857606540806</v>
      </c>
      <c r="AQ218" s="55">
        <f t="shared" si="248"/>
        <v>105.1732983910552</v>
      </c>
      <c r="AR218" s="55">
        <f t="shared" si="205"/>
        <v>-26.55677304162972</v>
      </c>
      <c r="AS218" s="55">
        <f t="shared" si="249"/>
        <v>523.3680674935804</v>
      </c>
      <c r="AT218" s="55">
        <f t="shared" si="250"/>
        <v>125.59150880509696</v>
      </c>
      <c r="AU218" s="55">
        <f t="shared" si="251"/>
        <v>125.59312846038411</v>
      </c>
      <c r="AV218" s="55">
        <f t="shared" si="220"/>
        <v>0</v>
      </c>
      <c r="AW218" s="55">
        <f t="shared" si="210"/>
        <v>-0.08218464315541872</v>
      </c>
      <c r="AX218" s="55">
        <f t="shared" si="214"/>
        <v>0</v>
      </c>
      <c r="AY218" s="55">
        <f t="shared" si="215"/>
        <v>-0.00013999999979962506</v>
      </c>
      <c r="AZ218">
        <f t="shared" si="216"/>
        <v>0</v>
      </c>
      <c r="BA218">
        <f t="shared" si="217"/>
        <v>-0.08218464315541872</v>
      </c>
    </row>
    <row r="219" spans="1:53" ht="12.75">
      <c r="A219" s="50">
        <v>58</v>
      </c>
      <c r="B219" s="55">
        <f t="shared" si="221"/>
        <v>101.6</v>
      </c>
      <c r="C219" s="55">
        <f t="shared" si="166"/>
        <v>101.6</v>
      </c>
      <c r="D219" s="60">
        <f t="shared" si="167"/>
        <v>0.008814431891395413</v>
      </c>
      <c r="E219" s="55">
        <f t="shared" si="222"/>
        <v>0</v>
      </c>
      <c r="F219" s="55">
        <f t="shared" si="218"/>
        <v>-4.654211331990208E-08</v>
      </c>
      <c r="G219" s="55">
        <f t="shared" si="219"/>
        <v>3.069316764590917E-08</v>
      </c>
      <c r="H219" s="60">
        <f t="shared" si="223"/>
        <v>0</v>
      </c>
      <c r="I219" s="60">
        <f t="shared" si="172"/>
        <v>3.1</v>
      </c>
      <c r="J219" s="55">
        <f t="shared" si="224"/>
        <v>101.60000019029764</v>
      </c>
      <c r="K219" s="55">
        <f t="shared" si="174"/>
        <v>0.0014501703496529982</v>
      </c>
      <c r="L219" s="55">
        <f t="shared" si="225"/>
        <v>0.0007488679767559828</v>
      </c>
      <c r="M219" s="60">
        <f t="shared" si="226"/>
        <v>0.00881443217212774</v>
      </c>
      <c r="N219" s="60">
        <f t="shared" si="177"/>
        <v>3.108814432172128</v>
      </c>
      <c r="O219" s="60">
        <f t="shared" si="227"/>
        <v>101.21325733961824</v>
      </c>
      <c r="P219" s="60">
        <f t="shared" si="228"/>
        <v>0.12404183369994318</v>
      </c>
      <c r="Q219" s="55">
        <f t="shared" si="229"/>
        <v>0.24733479942313036</v>
      </c>
      <c r="R219" s="55">
        <f t="shared" si="230"/>
        <v>164.0663166207608</v>
      </c>
      <c r="S219" s="55">
        <f t="shared" si="231"/>
        <v>0.0983182476273256</v>
      </c>
      <c r="T219" s="55">
        <f t="shared" si="232"/>
        <v>0.05069830416847915</v>
      </c>
      <c r="U219" s="55">
        <f t="shared" si="233"/>
        <v>105.17344134686198</v>
      </c>
      <c r="V219" s="55">
        <f t="shared" si="185"/>
        <v>26.556806650788648</v>
      </c>
      <c r="W219" s="55">
        <f t="shared" si="234"/>
        <v>523.3715415084948</v>
      </c>
      <c r="X219" s="55">
        <f t="shared" si="235"/>
        <v>125.59497950493142</v>
      </c>
      <c r="Y219" s="55">
        <f t="shared" si="252"/>
        <v>-101.6</v>
      </c>
      <c r="Z219" s="60">
        <f t="shared" si="188"/>
        <v>0.008814431891395413</v>
      </c>
      <c r="AA219" s="55">
        <f t="shared" si="236"/>
        <v>0</v>
      </c>
      <c r="AB219" s="55">
        <f t="shared" si="213"/>
        <v>-4.654211331990208E-08</v>
      </c>
      <c r="AC219" s="55">
        <f t="shared" si="237"/>
        <v>3.069316764590917E-08</v>
      </c>
      <c r="AD219" s="60">
        <f t="shared" si="238"/>
        <v>0</v>
      </c>
      <c r="AE219" s="60">
        <f t="shared" si="192"/>
        <v>3.1</v>
      </c>
      <c r="AF219" s="55">
        <f t="shared" si="239"/>
        <v>-101.59999980970235</v>
      </c>
      <c r="AG219" s="55">
        <f t="shared" si="194"/>
        <v>-0.0014501703249464731</v>
      </c>
      <c r="AH219" s="55">
        <f t="shared" si="240"/>
        <v>-0.0007487748796444721</v>
      </c>
      <c r="AI219" s="60">
        <f t="shared" si="241"/>
        <v>0.008814431610659312</v>
      </c>
      <c r="AJ219" s="60">
        <f t="shared" si="197"/>
        <v>3.1088144316106594</v>
      </c>
      <c r="AK219" s="60">
        <f t="shared" si="242"/>
        <v>-101.21330503779944</v>
      </c>
      <c r="AL219" s="60">
        <f t="shared" si="243"/>
        <v>-0.12404179901124238</v>
      </c>
      <c r="AM219" s="55">
        <f t="shared" si="244"/>
        <v>-0.24733482314284028</v>
      </c>
      <c r="AN219" s="55">
        <f t="shared" si="245"/>
        <v>164.0664726430386</v>
      </c>
      <c r="AO219" s="55">
        <f t="shared" si="246"/>
        <v>-0.09831811447548536</v>
      </c>
      <c r="AP219" s="55">
        <f t="shared" si="247"/>
        <v>-0.05069859419186956</v>
      </c>
      <c r="AQ219" s="55">
        <f t="shared" si="248"/>
        <v>105.17328886066946</v>
      </c>
      <c r="AR219" s="55">
        <f t="shared" si="205"/>
        <v>-26.55677080101917</v>
      </c>
      <c r="AS219" s="55">
        <f t="shared" si="249"/>
        <v>523.3678358939158</v>
      </c>
      <c r="AT219" s="55">
        <f t="shared" si="250"/>
        <v>125.5912774264375</v>
      </c>
      <c r="AU219" s="55">
        <f t="shared" si="251"/>
        <v>125.5931284603809</v>
      </c>
      <c r="AV219" s="55">
        <f t="shared" si="220"/>
        <v>0</v>
      </c>
      <c r="AW219" s="55">
        <f t="shared" si="210"/>
        <v>-0.09392530608078047</v>
      </c>
      <c r="AX219" s="55">
        <f t="shared" si="214"/>
        <v>0</v>
      </c>
      <c r="AY219" s="55">
        <f t="shared" si="215"/>
        <v>-0.00015999999977100006</v>
      </c>
      <c r="AZ219">
        <f t="shared" si="216"/>
        <v>0</v>
      </c>
      <c r="BA219">
        <f t="shared" si="217"/>
        <v>-0.09392530608078047</v>
      </c>
    </row>
    <row r="220" spans="1:53" ht="12.75">
      <c r="A220" s="50">
        <v>59</v>
      </c>
      <c r="B220" s="55">
        <f t="shared" si="221"/>
        <v>101.6</v>
      </c>
      <c r="C220" s="55">
        <f t="shared" si="166"/>
        <v>101.6</v>
      </c>
      <c r="D220" s="60">
        <f t="shared" si="167"/>
        <v>0.008814431891395413</v>
      </c>
      <c r="E220" s="55">
        <f t="shared" si="222"/>
        <v>0</v>
      </c>
      <c r="F220" s="55">
        <f t="shared" si="218"/>
        <v>-5.235987748488984E-08</v>
      </c>
      <c r="G220" s="55">
        <f t="shared" si="219"/>
        <v>3.452981360164781E-08</v>
      </c>
      <c r="H220" s="60">
        <f t="shared" si="223"/>
        <v>0</v>
      </c>
      <c r="I220" s="60">
        <f t="shared" si="172"/>
        <v>3.1</v>
      </c>
      <c r="J220" s="55">
        <f t="shared" si="224"/>
        <v>101.60000021408484</v>
      </c>
      <c r="K220" s="55">
        <f t="shared" si="174"/>
        <v>0.0014501703511971588</v>
      </c>
      <c r="L220" s="55">
        <f t="shared" si="225"/>
        <v>0.0007488737953254545</v>
      </c>
      <c r="M220" s="60">
        <f t="shared" si="226"/>
        <v>0.008814432206991185</v>
      </c>
      <c r="N220" s="60">
        <f t="shared" si="177"/>
        <v>3.1088144322069913</v>
      </c>
      <c r="O220" s="60">
        <f t="shared" si="227"/>
        <v>101.21325435848192</v>
      </c>
      <c r="P220" s="60">
        <f t="shared" si="228"/>
        <v>0.12404183586798695</v>
      </c>
      <c r="Q220" s="55">
        <f t="shared" si="229"/>
        <v>0.24733479794064844</v>
      </c>
      <c r="R220" s="55">
        <f t="shared" si="230"/>
        <v>164.06630686936705</v>
      </c>
      <c r="S220" s="55">
        <f t="shared" si="231"/>
        <v>0.0983182559493157</v>
      </c>
      <c r="T220" s="55">
        <f t="shared" si="232"/>
        <v>0.05069828604201704</v>
      </c>
      <c r="U220" s="55">
        <f t="shared" si="233"/>
        <v>105.17345087725022</v>
      </c>
      <c r="V220" s="55">
        <f t="shared" si="185"/>
        <v>26.556808891399243</v>
      </c>
      <c r="W220" s="55">
        <f t="shared" si="234"/>
        <v>523.3717731108154</v>
      </c>
      <c r="X220" s="55">
        <f t="shared" si="235"/>
        <v>125.59521088624638</v>
      </c>
      <c r="Y220" s="55">
        <f t="shared" si="252"/>
        <v>-101.6</v>
      </c>
      <c r="Z220" s="60">
        <f t="shared" si="188"/>
        <v>0.008814431891395413</v>
      </c>
      <c r="AA220" s="55">
        <f t="shared" si="236"/>
        <v>0</v>
      </c>
      <c r="AB220" s="55">
        <f t="shared" si="213"/>
        <v>-5.235987748488984E-08</v>
      </c>
      <c r="AC220" s="55">
        <f t="shared" si="237"/>
        <v>3.452981360164781E-08</v>
      </c>
      <c r="AD220" s="60">
        <f t="shared" si="238"/>
        <v>0</v>
      </c>
      <c r="AE220" s="60">
        <f t="shared" si="192"/>
        <v>3.1</v>
      </c>
      <c r="AF220" s="55">
        <f t="shared" si="239"/>
        <v>-101.59999978591514</v>
      </c>
      <c r="AG220" s="55">
        <f t="shared" si="194"/>
        <v>-0.0014501703234023056</v>
      </c>
      <c r="AH220" s="55">
        <f t="shared" si="240"/>
        <v>-0.0007487690610749977</v>
      </c>
      <c r="AI220" s="60">
        <f t="shared" si="241"/>
        <v>0.008814431575339343</v>
      </c>
      <c r="AJ220" s="60">
        <f t="shared" si="197"/>
        <v>3.1088144315753397</v>
      </c>
      <c r="AK220" s="60">
        <f t="shared" si="242"/>
        <v>-101.21330801893576</v>
      </c>
      <c r="AL220" s="60">
        <f t="shared" si="243"/>
        <v>-0.12404179684319853</v>
      </c>
      <c r="AM220" s="55">
        <f t="shared" si="244"/>
        <v>-0.24733482462532208</v>
      </c>
      <c r="AN220" s="55">
        <f t="shared" si="245"/>
        <v>164.06648239443012</v>
      </c>
      <c r="AO220" s="55">
        <f t="shared" si="246"/>
        <v>-0.09831810615349512</v>
      </c>
      <c r="AP220" s="55">
        <f t="shared" si="247"/>
        <v>-0.05069861231833184</v>
      </c>
      <c r="AQ220" s="55">
        <f t="shared" si="248"/>
        <v>105.1732793302831</v>
      </c>
      <c r="AR220" s="55">
        <f t="shared" si="205"/>
        <v>-26.5567685604085</v>
      </c>
      <c r="AS220" s="55">
        <f t="shared" si="249"/>
        <v>523.3676042944063</v>
      </c>
      <c r="AT220" s="55">
        <f t="shared" si="250"/>
        <v>125.59104604793333</v>
      </c>
      <c r="AU220" s="55">
        <f t="shared" si="251"/>
        <v>125.59312846037753</v>
      </c>
      <c r="AV220" s="55">
        <f t="shared" si="220"/>
        <v>0</v>
      </c>
      <c r="AW220" s="55">
        <f t="shared" si="210"/>
        <v>-0.10566596952836656</v>
      </c>
      <c r="AX220" s="55">
        <f t="shared" si="214"/>
        <v>0</v>
      </c>
      <c r="AY220" s="55">
        <f t="shared" si="215"/>
        <v>-0.0001799999997423751</v>
      </c>
      <c r="AZ220">
        <f t="shared" si="216"/>
        <v>0</v>
      </c>
      <c r="BA220">
        <f t="shared" si="217"/>
        <v>-0.10566596952836656</v>
      </c>
    </row>
    <row r="221" spans="1:53" ht="12.75">
      <c r="A221" s="50">
        <v>60</v>
      </c>
      <c r="B221" s="55">
        <f t="shared" si="221"/>
        <v>101.6</v>
      </c>
      <c r="C221" s="55">
        <f t="shared" si="166"/>
        <v>101.6</v>
      </c>
      <c r="D221" s="60">
        <f t="shared" si="167"/>
        <v>0.008814431891395413</v>
      </c>
      <c r="E221" s="55">
        <f t="shared" si="222"/>
        <v>0</v>
      </c>
      <c r="F221" s="55">
        <f t="shared" si="218"/>
        <v>-5.817764164987759E-08</v>
      </c>
      <c r="G221" s="55">
        <f t="shared" si="219"/>
        <v>3.8366459557386456E-08</v>
      </c>
      <c r="H221" s="60">
        <f t="shared" si="223"/>
        <v>0</v>
      </c>
      <c r="I221" s="60">
        <f t="shared" si="172"/>
        <v>3.1</v>
      </c>
      <c r="J221" s="55">
        <f t="shared" si="224"/>
        <v>101.60000023787204</v>
      </c>
      <c r="K221" s="55">
        <f t="shared" si="174"/>
        <v>0.0014501703527413229</v>
      </c>
      <c r="L221" s="55">
        <f t="shared" si="225"/>
        <v>0.0007488796138949271</v>
      </c>
      <c r="M221" s="60">
        <f t="shared" si="226"/>
        <v>0.008814432242312709</v>
      </c>
      <c r="N221" s="60">
        <f t="shared" si="177"/>
        <v>3.108814432242313</v>
      </c>
      <c r="O221" s="60">
        <f t="shared" si="227"/>
        <v>101.21325137734557</v>
      </c>
      <c r="P221" s="60">
        <f t="shared" si="228"/>
        <v>0.12404183803603071</v>
      </c>
      <c r="Q221" s="55">
        <f t="shared" si="229"/>
        <v>0.2473347964581665</v>
      </c>
      <c r="R221" s="55">
        <f t="shared" si="230"/>
        <v>164.06629711797382</v>
      </c>
      <c r="S221" s="55">
        <f t="shared" si="231"/>
        <v>0.09831826427130547</v>
      </c>
      <c r="T221" s="55">
        <f t="shared" si="232"/>
        <v>0.05069826791555557</v>
      </c>
      <c r="U221" s="55">
        <f t="shared" si="233"/>
        <v>105.17346040763795</v>
      </c>
      <c r="V221" s="55">
        <f t="shared" si="185"/>
        <v>26.556811132009752</v>
      </c>
      <c r="W221" s="55">
        <f t="shared" si="234"/>
        <v>523.3720047132931</v>
      </c>
      <c r="X221" s="55">
        <f t="shared" si="235"/>
        <v>125.59544226771868</v>
      </c>
      <c r="Y221" s="55">
        <f t="shared" si="252"/>
        <v>-101.6</v>
      </c>
      <c r="Z221" s="60">
        <f t="shared" si="188"/>
        <v>0.008814431891395413</v>
      </c>
      <c r="AA221" s="55">
        <f t="shared" si="236"/>
        <v>0</v>
      </c>
      <c r="AB221" s="55">
        <f t="shared" si="213"/>
        <v>-5.817764164987759E-08</v>
      </c>
      <c r="AC221" s="55">
        <f t="shared" si="237"/>
        <v>3.8366459557386456E-08</v>
      </c>
      <c r="AD221" s="60">
        <f t="shared" si="238"/>
        <v>0</v>
      </c>
      <c r="AE221" s="60">
        <f t="shared" si="192"/>
        <v>3.1</v>
      </c>
      <c r="AF221" s="55">
        <f t="shared" si="239"/>
        <v>-101.59999976212795</v>
      </c>
      <c r="AG221" s="55">
        <f t="shared" si="194"/>
        <v>-0.0014501703218581553</v>
      </c>
      <c r="AH221" s="55">
        <f t="shared" si="240"/>
        <v>-0.0007487632425055338</v>
      </c>
      <c r="AI221" s="60">
        <f t="shared" si="241"/>
        <v>0.008814431540474343</v>
      </c>
      <c r="AJ221" s="60">
        <f t="shared" si="197"/>
        <v>3.108814431540474</v>
      </c>
      <c r="AK221" s="60">
        <f t="shared" si="242"/>
        <v>-101.2133110000721</v>
      </c>
      <c r="AL221" s="60">
        <f t="shared" si="243"/>
        <v>-0.1240417946751547</v>
      </c>
      <c r="AM221" s="55">
        <f t="shared" si="244"/>
        <v>-0.24733482610780388</v>
      </c>
      <c r="AN221" s="55">
        <f t="shared" si="245"/>
        <v>164.06649214582154</v>
      </c>
      <c r="AO221" s="55">
        <f t="shared" si="246"/>
        <v>-0.09831809783150494</v>
      </c>
      <c r="AP221" s="55">
        <f t="shared" si="247"/>
        <v>-0.050698630444794</v>
      </c>
      <c r="AQ221" s="55">
        <f t="shared" si="248"/>
        <v>105.17326979989684</v>
      </c>
      <c r="AR221" s="55">
        <f t="shared" si="205"/>
        <v>-26.556766319797845</v>
      </c>
      <c r="AS221" s="55">
        <f t="shared" si="249"/>
        <v>523.3673726950639</v>
      </c>
      <c r="AT221" s="55">
        <f t="shared" si="250"/>
        <v>125.59081466959606</v>
      </c>
      <c r="AU221" s="55">
        <f t="shared" si="251"/>
        <v>125.59312846037054</v>
      </c>
      <c r="AV221" s="55">
        <f t="shared" si="220"/>
        <v>0</v>
      </c>
      <c r="AW221" s="55">
        <f t="shared" si="210"/>
        <v>-0.11740663273382163</v>
      </c>
      <c r="AX221" s="55">
        <f t="shared" si="214"/>
        <v>0</v>
      </c>
      <c r="AY221" s="55">
        <f t="shared" si="215"/>
        <v>-0.0001999999997137501</v>
      </c>
      <c r="AZ221">
        <f t="shared" si="216"/>
        <v>0</v>
      </c>
      <c r="BA221">
        <f t="shared" si="217"/>
        <v>-0.11740663273382163</v>
      </c>
    </row>
    <row r="222" spans="1:53" ht="12.75">
      <c r="A222" s="50">
        <v>61</v>
      </c>
      <c r="B222" s="55">
        <f t="shared" si="221"/>
        <v>101.6</v>
      </c>
      <c r="C222" s="55">
        <f t="shared" si="166"/>
        <v>101.6</v>
      </c>
      <c r="D222" s="60">
        <f t="shared" si="167"/>
        <v>0.008814431891395413</v>
      </c>
      <c r="E222" s="55">
        <f t="shared" si="222"/>
        <v>0</v>
      </c>
      <c r="F222" s="55">
        <f t="shared" si="218"/>
        <v>-6.399540581486536E-08</v>
      </c>
      <c r="G222" s="55">
        <f t="shared" si="219"/>
        <v>4.220310551312511E-08</v>
      </c>
      <c r="H222" s="60">
        <f t="shared" si="223"/>
        <v>0</v>
      </c>
      <c r="I222" s="60">
        <f t="shared" si="172"/>
        <v>3.1</v>
      </c>
      <c r="J222" s="55">
        <f t="shared" si="224"/>
        <v>101.60000026165925</v>
      </c>
      <c r="K222" s="55">
        <f t="shared" si="174"/>
        <v>0.0014501703542854835</v>
      </c>
      <c r="L222" s="55">
        <f t="shared" si="225"/>
        <v>0.0007488854324643984</v>
      </c>
      <c r="M222" s="60">
        <f t="shared" si="226"/>
        <v>0.008814432277176154</v>
      </c>
      <c r="N222" s="60">
        <f t="shared" si="177"/>
        <v>3.1088144322771765</v>
      </c>
      <c r="O222" s="60">
        <f t="shared" si="227"/>
        <v>101.21324839620925</v>
      </c>
      <c r="P222" s="60">
        <f t="shared" si="228"/>
        <v>0.12404184020407451</v>
      </c>
      <c r="Q222" s="55">
        <f t="shared" si="229"/>
        <v>0.2473347949756846</v>
      </c>
      <c r="R222" s="55">
        <f t="shared" si="230"/>
        <v>164.0662873665799</v>
      </c>
      <c r="S222" s="55">
        <f t="shared" si="231"/>
        <v>0.09831827259329556</v>
      </c>
      <c r="T222" s="55">
        <f t="shared" si="232"/>
        <v>0.050698249789093486</v>
      </c>
      <c r="U222" s="55">
        <f t="shared" si="233"/>
        <v>105.1734699380263</v>
      </c>
      <c r="V222" s="55">
        <f t="shared" si="185"/>
        <v>26.556813372620347</v>
      </c>
      <c r="W222" s="55">
        <f t="shared" si="234"/>
        <v>523.3722363159446</v>
      </c>
      <c r="X222" s="55">
        <f t="shared" si="235"/>
        <v>125.59567364936458</v>
      </c>
      <c r="Y222" s="55">
        <f t="shared" si="252"/>
        <v>-101.6</v>
      </c>
      <c r="Z222" s="60">
        <f t="shared" si="188"/>
        <v>0.008814431891395413</v>
      </c>
      <c r="AA222" s="55">
        <f t="shared" si="236"/>
        <v>0</v>
      </c>
      <c r="AB222" s="55">
        <f t="shared" si="213"/>
        <v>-6.399540581486536E-08</v>
      </c>
      <c r="AC222" s="55">
        <f t="shared" si="237"/>
        <v>4.220310551312511E-08</v>
      </c>
      <c r="AD222" s="60">
        <f t="shared" si="238"/>
        <v>0</v>
      </c>
      <c r="AE222" s="60">
        <f t="shared" si="192"/>
        <v>3.1</v>
      </c>
      <c r="AF222" s="55">
        <f t="shared" si="239"/>
        <v>-101.59999973834074</v>
      </c>
      <c r="AG222" s="55">
        <f t="shared" si="194"/>
        <v>-0.0014501703203139947</v>
      </c>
      <c r="AH222" s="55">
        <f t="shared" si="240"/>
        <v>-0.000748757423936063</v>
      </c>
      <c r="AI222" s="60">
        <f t="shared" si="241"/>
        <v>0.008814431505154152</v>
      </c>
      <c r="AJ222" s="60">
        <f t="shared" si="197"/>
        <v>3.108814431505154</v>
      </c>
      <c r="AK222" s="60">
        <f t="shared" si="242"/>
        <v>-101.21331398120842</v>
      </c>
      <c r="AL222" s="60">
        <f t="shared" si="243"/>
        <v>-0.12404179250711089</v>
      </c>
      <c r="AM222" s="55">
        <f t="shared" si="244"/>
        <v>-0.24733482759028572</v>
      </c>
      <c r="AN222" s="55">
        <f t="shared" si="245"/>
        <v>164.06650189721285</v>
      </c>
      <c r="AO222" s="55">
        <f t="shared" si="246"/>
        <v>-0.09831808950951468</v>
      </c>
      <c r="AP222" s="55">
        <f t="shared" si="247"/>
        <v>-0.05069864857125636</v>
      </c>
      <c r="AQ222" s="55">
        <f t="shared" si="248"/>
        <v>105.17326026951065</v>
      </c>
      <c r="AR222" s="55">
        <f t="shared" si="205"/>
        <v>-26.556764079187168</v>
      </c>
      <c r="AS222" s="55">
        <f t="shared" si="249"/>
        <v>523.3671410958846</v>
      </c>
      <c r="AT222" s="55">
        <f t="shared" si="250"/>
        <v>125.59058329142181</v>
      </c>
      <c r="AU222" s="55">
        <f t="shared" si="251"/>
        <v>125.59312846036613</v>
      </c>
      <c r="AV222" s="55">
        <f t="shared" si="220"/>
        <v>0</v>
      </c>
      <c r="AW222" s="55">
        <f t="shared" si="210"/>
        <v>-0.12914729620694007</v>
      </c>
      <c r="AX222" s="55">
        <f t="shared" si="214"/>
        <v>0</v>
      </c>
      <c r="AY222" s="55">
        <f t="shared" si="215"/>
        <v>-0.00021999999968512512</v>
      </c>
      <c r="AZ222">
        <f t="shared" si="216"/>
        <v>0</v>
      </c>
      <c r="BA222">
        <f t="shared" si="217"/>
        <v>-0.12914729620694007</v>
      </c>
    </row>
    <row r="223" spans="1:53" ht="12.75">
      <c r="A223" s="50">
        <v>62</v>
      </c>
      <c r="B223" s="55">
        <f t="shared" si="221"/>
        <v>101.6</v>
      </c>
      <c r="C223" s="55">
        <f t="shared" si="166"/>
        <v>101.6</v>
      </c>
      <c r="D223" s="60">
        <f t="shared" si="167"/>
        <v>0.008814431891395413</v>
      </c>
      <c r="E223" s="55">
        <f t="shared" si="222"/>
        <v>0</v>
      </c>
      <c r="F223" s="55">
        <f t="shared" si="218"/>
        <v>-6.981316997985312E-08</v>
      </c>
      <c r="G223" s="55">
        <f t="shared" si="219"/>
        <v>4.6039751468863756E-08</v>
      </c>
      <c r="H223" s="60">
        <f t="shared" si="223"/>
        <v>0</v>
      </c>
      <c r="I223" s="60">
        <f t="shared" si="172"/>
        <v>3.1</v>
      </c>
      <c r="J223" s="55">
        <f t="shared" si="224"/>
        <v>101.60000028544646</v>
      </c>
      <c r="K223" s="55">
        <f t="shared" si="174"/>
        <v>0.0014501703558296337</v>
      </c>
      <c r="L223" s="55">
        <f t="shared" si="225"/>
        <v>0.0007488912510338649</v>
      </c>
      <c r="M223" s="60">
        <f t="shared" si="226"/>
        <v>0.008814432312496123</v>
      </c>
      <c r="N223" s="60">
        <f t="shared" si="177"/>
        <v>3.108814432312496</v>
      </c>
      <c r="O223" s="60">
        <f t="shared" si="227"/>
        <v>101.21324541507293</v>
      </c>
      <c r="P223" s="60">
        <f t="shared" si="228"/>
        <v>0.12404184237211828</v>
      </c>
      <c r="Q223" s="55">
        <f t="shared" si="229"/>
        <v>0.2473347934932027</v>
      </c>
      <c r="R223" s="55">
        <f t="shared" si="230"/>
        <v>164.0662776151865</v>
      </c>
      <c r="S223" s="55">
        <f t="shared" si="231"/>
        <v>0.0983182809152853</v>
      </c>
      <c r="T223" s="55">
        <f t="shared" si="232"/>
        <v>0.0506982316626321</v>
      </c>
      <c r="U223" s="55">
        <f t="shared" si="233"/>
        <v>105.1734794684142</v>
      </c>
      <c r="V223" s="55">
        <f t="shared" si="185"/>
        <v>26.556815613230842</v>
      </c>
      <c r="W223" s="55">
        <f t="shared" si="234"/>
        <v>523.3724679187524</v>
      </c>
      <c r="X223" s="55">
        <f t="shared" si="235"/>
        <v>125.5959050311667</v>
      </c>
      <c r="Y223" s="55">
        <f t="shared" si="252"/>
        <v>-101.6</v>
      </c>
      <c r="Z223" s="60">
        <f t="shared" si="188"/>
        <v>0.008814431891395413</v>
      </c>
      <c r="AA223" s="55">
        <f t="shared" si="236"/>
        <v>0</v>
      </c>
      <c r="AB223" s="55">
        <f t="shared" si="213"/>
        <v>-6.981316997985312E-08</v>
      </c>
      <c r="AC223" s="55">
        <f t="shared" si="237"/>
        <v>4.6039751468863756E-08</v>
      </c>
      <c r="AD223" s="60">
        <f t="shared" si="238"/>
        <v>0</v>
      </c>
      <c r="AE223" s="60">
        <f t="shared" si="192"/>
        <v>3.1</v>
      </c>
      <c r="AF223" s="55">
        <f t="shared" si="239"/>
        <v>-101.59999971455353</v>
      </c>
      <c r="AG223" s="55">
        <f t="shared" si="194"/>
        <v>-0.0014501703187698306</v>
      </c>
      <c r="AH223" s="55">
        <f t="shared" si="240"/>
        <v>-0.0007487516053665908</v>
      </c>
      <c r="AI223" s="60">
        <f t="shared" si="241"/>
        <v>0.008814431470291373</v>
      </c>
      <c r="AJ223" s="60">
        <f t="shared" si="197"/>
        <v>3.1088144314702912</v>
      </c>
      <c r="AK223" s="60">
        <f t="shared" si="242"/>
        <v>-101.21331696234473</v>
      </c>
      <c r="AL223" s="60">
        <f t="shared" si="243"/>
        <v>-0.12404179033906702</v>
      </c>
      <c r="AM223" s="55">
        <f t="shared" si="244"/>
        <v>-0.24733482907276746</v>
      </c>
      <c r="AN223" s="55">
        <f t="shared" si="245"/>
        <v>164.06651164860403</v>
      </c>
      <c r="AO223" s="55">
        <f t="shared" si="246"/>
        <v>-0.09831808118752436</v>
      </c>
      <c r="AP223" s="55">
        <f t="shared" si="247"/>
        <v>-0.05069866669771875</v>
      </c>
      <c r="AQ223" s="55">
        <f t="shared" si="248"/>
        <v>105.17325073912457</v>
      </c>
      <c r="AR223" s="55">
        <f t="shared" si="205"/>
        <v>-26.556761838576474</v>
      </c>
      <c r="AS223" s="55">
        <f t="shared" si="249"/>
        <v>523.3669094968701</v>
      </c>
      <c r="AT223" s="55">
        <f t="shared" si="250"/>
        <v>125.5903519134124</v>
      </c>
      <c r="AU223" s="55">
        <f t="shared" si="251"/>
        <v>125.59312846035651</v>
      </c>
      <c r="AV223" s="55">
        <f t="shared" si="220"/>
        <v>0</v>
      </c>
      <c r="AW223" s="55">
        <f t="shared" si="210"/>
        <v>-0.1408879594609848</v>
      </c>
      <c r="AX223" s="55">
        <f t="shared" si="214"/>
        <v>0</v>
      </c>
      <c r="AY223" s="55">
        <f t="shared" si="215"/>
        <v>-0.00023999999965650015</v>
      </c>
      <c r="AZ223">
        <f t="shared" si="216"/>
        <v>0</v>
      </c>
      <c r="BA223">
        <f t="shared" si="217"/>
        <v>-0.1408879594609848</v>
      </c>
    </row>
    <row r="224" spans="1:53" ht="12.75">
      <c r="A224" s="50">
        <v>63</v>
      </c>
      <c r="B224" s="55">
        <f t="shared" si="221"/>
        <v>101.6</v>
      </c>
      <c r="C224" s="55">
        <f t="shared" si="166"/>
        <v>101.6</v>
      </c>
      <c r="D224" s="60">
        <f t="shared" si="167"/>
        <v>0.008814431891395413</v>
      </c>
      <c r="E224" s="55">
        <f t="shared" si="222"/>
        <v>0</v>
      </c>
      <c r="F224" s="55">
        <f t="shared" si="218"/>
        <v>-7.563093414484087E-08</v>
      </c>
      <c r="G224" s="55">
        <f t="shared" si="219"/>
        <v>4.9876397424602383E-08</v>
      </c>
      <c r="H224" s="60">
        <f t="shared" si="223"/>
        <v>0</v>
      </c>
      <c r="I224" s="60">
        <f t="shared" si="172"/>
        <v>3.1</v>
      </c>
      <c r="J224" s="55">
        <f t="shared" si="224"/>
        <v>101.60000030923366</v>
      </c>
      <c r="K224" s="55">
        <f t="shared" si="174"/>
        <v>0.0014501703573737944</v>
      </c>
      <c r="L224" s="55">
        <f t="shared" si="225"/>
        <v>0.0007488970696033362</v>
      </c>
      <c r="M224" s="60">
        <f t="shared" si="226"/>
        <v>0.008814432347359125</v>
      </c>
      <c r="N224" s="60">
        <f t="shared" si="177"/>
        <v>3.1088144323473594</v>
      </c>
      <c r="O224" s="60">
        <f t="shared" si="227"/>
        <v>101.21324243393661</v>
      </c>
      <c r="P224" s="60">
        <f t="shared" si="228"/>
        <v>0.12404184454016208</v>
      </c>
      <c r="Q224" s="55">
        <f t="shared" si="229"/>
        <v>0.2473347920107208</v>
      </c>
      <c r="R224" s="55">
        <f t="shared" si="230"/>
        <v>164.0662678637924</v>
      </c>
      <c r="S224" s="55">
        <f t="shared" si="231"/>
        <v>0.09831828923727526</v>
      </c>
      <c r="T224" s="55">
        <f t="shared" si="232"/>
        <v>0.050698213536170295</v>
      </c>
      <c r="U224" s="55">
        <f t="shared" si="233"/>
        <v>105.17348899880272</v>
      </c>
      <c r="V224" s="55">
        <f t="shared" si="185"/>
        <v>26.556817853841395</v>
      </c>
      <c r="W224" s="55">
        <f t="shared" si="234"/>
        <v>523.3726995217312</v>
      </c>
      <c r="X224" s="55">
        <f t="shared" si="235"/>
        <v>125.59613641314002</v>
      </c>
      <c r="Y224" s="55">
        <f t="shared" si="252"/>
        <v>-101.6</v>
      </c>
      <c r="Z224" s="60">
        <f t="shared" si="188"/>
        <v>0.008814431891395413</v>
      </c>
      <c r="AA224" s="55">
        <f t="shared" si="236"/>
        <v>0</v>
      </c>
      <c r="AB224" s="55">
        <f t="shared" si="213"/>
        <v>-7.563093414484087E-08</v>
      </c>
      <c r="AC224" s="55">
        <f t="shared" si="237"/>
        <v>4.9876397424602383E-08</v>
      </c>
      <c r="AD224" s="60">
        <f t="shared" si="238"/>
        <v>0</v>
      </c>
      <c r="AE224" s="60">
        <f t="shared" si="192"/>
        <v>3.1</v>
      </c>
      <c r="AF224" s="55">
        <f t="shared" si="239"/>
        <v>-101.59999969076632</v>
      </c>
      <c r="AG224" s="55">
        <f t="shared" si="194"/>
        <v>-0.001450170317225677</v>
      </c>
      <c r="AH224" s="55">
        <f t="shared" si="240"/>
        <v>-0.0007487457867971234</v>
      </c>
      <c r="AI224" s="60">
        <f t="shared" si="241"/>
        <v>0.008814431434972958</v>
      </c>
      <c r="AJ224" s="60">
        <f t="shared" si="197"/>
        <v>3.108814431434973</v>
      </c>
      <c r="AK224" s="60">
        <f t="shared" si="242"/>
        <v>-101.21331994348105</v>
      </c>
      <c r="AL224" s="60">
        <f t="shared" si="243"/>
        <v>-0.12404178817102318</v>
      </c>
      <c r="AM224" s="55">
        <f t="shared" si="244"/>
        <v>-0.24733483055524924</v>
      </c>
      <c r="AN224" s="55">
        <f t="shared" si="245"/>
        <v>164.06652139999426</v>
      </c>
      <c r="AO224" s="55">
        <f t="shared" si="246"/>
        <v>-0.09831807286553454</v>
      </c>
      <c r="AP224" s="55">
        <f t="shared" si="247"/>
        <v>-0.05069868482418016</v>
      </c>
      <c r="AQ224" s="55">
        <f t="shared" si="248"/>
        <v>105.17324120873946</v>
      </c>
      <c r="AR224" s="55">
        <f t="shared" si="205"/>
        <v>-26.55675959796591</v>
      </c>
      <c r="AS224" s="55">
        <f t="shared" si="249"/>
        <v>523.366677898034</v>
      </c>
      <c r="AT224" s="55">
        <f t="shared" si="250"/>
        <v>125.59012053558149</v>
      </c>
      <c r="AU224" s="55">
        <f t="shared" si="251"/>
        <v>125.59312846035601</v>
      </c>
      <c r="AV224" s="55">
        <f t="shared" si="220"/>
        <v>0</v>
      </c>
      <c r="AW224" s="55">
        <f t="shared" si="210"/>
        <v>-0.15262862252983497</v>
      </c>
      <c r="AX224" s="55">
        <f t="shared" si="214"/>
        <v>0</v>
      </c>
      <c r="AY224" s="55">
        <f t="shared" si="215"/>
        <v>-0.0002599999996278751</v>
      </c>
      <c r="AZ224">
        <f t="shared" si="216"/>
        <v>0</v>
      </c>
      <c r="BA224">
        <f t="shared" si="217"/>
        <v>-0.15262862252983497</v>
      </c>
    </row>
    <row r="225" spans="1:53" ht="12.75">
      <c r="A225" s="50">
        <v>64</v>
      </c>
      <c r="B225" s="55">
        <f t="shared" si="221"/>
        <v>101.6</v>
      </c>
      <c r="C225" s="55">
        <f aca="true" t="shared" si="253" ref="C225:C261">B225-$D$31</f>
        <v>101.6</v>
      </c>
      <c r="D225" s="60">
        <f aca="true" t="shared" si="254" ref="D225:D261">($B$2*POWER(1-POWER(C225/$B$6,2),2)-$B$2)/COS(ATAN($B$2*4/$B$6*(POWER(C225/$B$6,3)-C225/$B$6)))-(SQRT($B$4*$B$4-C225*C225)-$B$4)/COS(ATAN(C225/$B$4))</f>
        <v>0.008814431891395413</v>
      </c>
      <c r="E225" s="55">
        <f t="shared" si="222"/>
        <v>0</v>
      </c>
      <c r="F225" s="55">
        <f aca="true" t="shared" si="255" ref="F225:F261">RADIANS($D$35)*(50-A225)/50</f>
        <v>-8.144869830982863E-08</v>
      </c>
      <c r="G225" s="55">
        <f aca="true" t="shared" si="256" ref="G225:G256">E225-ASIN($B$23*SIN(E225+F225)/$B$24)</f>
        <v>5.3713043380341024E-08</v>
      </c>
      <c r="H225" s="60">
        <f t="shared" si="223"/>
        <v>0</v>
      </c>
      <c r="I225" s="60">
        <f aca="true" t="shared" si="257" ref="I225:I261">$B$11/2+H225</f>
        <v>3.1</v>
      </c>
      <c r="J225" s="55">
        <f t="shared" si="224"/>
        <v>101.60000033302086</v>
      </c>
      <c r="K225" s="55">
        <f aca="true" t="shared" si="258" ref="K225:K261">(ATAN($B$2*4/$B$6*(POWER(J225/$B$6,3)-J225/$B$6))+ATAN(J225/$B$4))*$B$8</f>
        <v>0.0014501703589179515</v>
      </c>
      <c r="L225" s="55">
        <f t="shared" si="225"/>
        <v>0.0007489028881728058</v>
      </c>
      <c r="M225" s="60">
        <f t="shared" si="226"/>
        <v>0.00881443238268087</v>
      </c>
      <c r="N225" s="60">
        <f aca="true" t="shared" si="259" ref="N225:N261">$B$11/2+M225</f>
        <v>3.108814432382681</v>
      </c>
      <c r="O225" s="60">
        <f t="shared" si="227"/>
        <v>101.21323945280028</v>
      </c>
      <c r="P225" s="60">
        <f t="shared" si="228"/>
        <v>0.12404184670820582</v>
      </c>
      <c r="Q225" s="55">
        <f t="shared" si="229"/>
        <v>0.24733479052823884</v>
      </c>
      <c r="R225" s="55">
        <f t="shared" si="230"/>
        <v>164.06625811239866</v>
      </c>
      <c r="S225" s="55">
        <f t="shared" si="231"/>
        <v>0.098318297559265</v>
      </c>
      <c r="T225" s="55">
        <f t="shared" si="232"/>
        <v>0.05069819540970885</v>
      </c>
      <c r="U225" s="55">
        <f t="shared" si="233"/>
        <v>105.17349852919085</v>
      </c>
      <c r="V225" s="55">
        <f aca="true" t="shared" si="260" ref="V225:V261">$B$13*SIN(S225)-$B$13*SIN(RADIANS($D$30))</f>
        <v>26.55682009445189</v>
      </c>
      <c r="W225" s="55">
        <f t="shared" si="234"/>
        <v>523.3729311248707</v>
      </c>
      <c r="X225" s="55">
        <f t="shared" si="235"/>
        <v>125.59636779527386</v>
      </c>
      <c r="Y225" s="55">
        <f t="shared" si="252"/>
        <v>-101.6</v>
      </c>
      <c r="Z225" s="60">
        <f aca="true" t="shared" si="261" ref="Z225:Z261">($B$2*POWER(1-POWER(Y225/$B$6,2),2)-$B$2)/COS(ATAN($B$2*4/$B$6*(POWER(Y225/$B$6,3)-Y225/$B$6)))-(SQRT($B$4*$B$4-Y225*Y225)-$B$4)/COS(ATAN(Y225/$B$4))</f>
        <v>0.008814431891395413</v>
      </c>
      <c r="AA225" s="55">
        <f t="shared" si="236"/>
        <v>0</v>
      </c>
      <c r="AB225" s="55">
        <f t="shared" si="213"/>
        <v>-8.144869830982863E-08</v>
      </c>
      <c r="AC225" s="55">
        <f t="shared" si="237"/>
        <v>5.3713043380341024E-08</v>
      </c>
      <c r="AD225" s="60">
        <f t="shared" si="238"/>
        <v>0</v>
      </c>
      <c r="AE225" s="60">
        <f aca="true" t="shared" si="262" ref="AE225:AE261">$B$11/2+AD225</f>
        <v>3.1</v>
      </c>
      <c r="AF225" s="55">
        <f t="shared" si="239"/>
        <v>-101.59999966697913</v>
      </c>
      <c r="AG225" s="55">
        <f aca="true" t="shared" si="263" ref="AG225:AG261">(ATAN($B$2*4/$B$6*(POWER(AF225/$B$6,3)-AF225/$B$6))+ATAN(AF225/$B$4))*$B$8</f>
        <v>-0.0014501703156815302</v>
      </c>
      <c r="AH225" s="55">
        <f t="shared" si="240"/>
        <v>-0.0007487399682276608</v>
      </c>
      <c r="AI225" s="60">
        <f t="shared" si="241"/>
        <v>0.008814431400106182</v>
      </c>
      <c r="AJ225" s="60">
        <f aca="true" t="shared" si="264" ref="AJ225:AJ261">$B$11/2+AI225</f>
        <v>3.1088144314001065</v>
      </c>
      <c r="AK225" s="60">
        <f t="shared" si="242"/>
        <v>-101.21332292461739</v>
      </c>
      <c r="AL225" s="60">
        <f t="shared" si="243"/>
        <v>-0.12404178600297938</v>
      </c>
      <c r="AM225" s="55">
        <f t="shared" si="244"/>
        <v>-0.2473348320377311</v>
      </c>
      <c r="AN225" s="55">
        <f t="shared" si="245"/>
        <v>164.06653115138528</v>
      </c>
      <c r="AO225" s="55">
        <f t="shared" si="246"/>
        <v>-0.09831806454354428</v>
      </c>
      <c r="AP225" s="55">
        <f t="shared" si="247"/>
        <v>-0.05069870295064255</v>
      </c>
      <c r="AQ225" s="55">
        <f t="shared" si="248"/>
        <v>105.17323167835355</v>
      </c>
      <c r="AR225" s="55">
        <f aca="true" t="shared" si="265" ref="AR225:AR261">$B$13*SIN(AO225)-$B$13*SIN(RADIANS($D$30))</f>
        <v>-26.556757357355227</v>
      </c>
      <c r="AS225" s="55">
        <f t="shared" si="249"/>
        <v>523.3664462993509</v>
      </c>
      <c r="AT225" s="55">
        <f t="shared" si="250"/>
        <v>125.58988915790337</v>
      </c>
      <c r="AU225" s="55">
        <f t="shared" si="251"/>
        <v>125.59312846034643</v>
      </c>
      <c r="AV225" s="55">
        <f aca="true" t="shared" si="266" ref="AV225:AV256">IF(ABS(AU225-$AU$262+$D$34)&lt;0.0000000001,0,AU225-$AU$262+$D$34)</f>
        <v>0</v>
      </c>
      <c r="AW225" s="55">
        <f aca="true" t="shared" si="267" ref="AW225:AW261">((AU225-X225)*TAN(T225))*1000</f>
        <v>-0.16436928579493676</v>
      </c>
      <c r="AX225" s="55">
        <f t="shared" si="214"/>
        <v>0</v>
      </c>
      <c r="AY225" s="55">
        <f t="shared" si="215"/>
        <v>-0.0002799999995992501</v>
      </c>
      <c r="AZ225">
        <f t="shared" si="216"/>
        <v>0</v>
      </c>
      <c r="BA225">
        <f t="shared" si="217"/>
        <v>-0.16436928579493676</v>
      </c>
    </row>
    <row r="226" spans="1:53" ht="12.75">
      <c r="A226" s="50">
        <v>65</v>
      </c>
      <c r="B226" s="55">
        <f aca="true" t="shared" si="268" ref="B226:B261">$B$161</f>
        <v>101.6</v>
      </c>
      <c r="C226" s="55">
        <f t="shared" si="253"/>
        <v>101.6</v>
      </c>
      <c r="D226" s="60">
        <f t="shared" si="254"/>
        <v>0.008814431891395413</v>
      </c>
      <c r="E226" s="55">
        <f t="shared" si="222"/>
        <v>0</v>
      </c>
      <c r="F226" s="55">
        <f t="shared" si="255"/>
        <v>-8.726646247481639E-08</v>
      </c>
      <c r="G226" s="55">
        <f t="shared" si="256"/>
        <v>5.7549689336079664E-08</v>
      </c>
      <c r="H226" s="60">
        <f t="shared" si="223"/>
        <v>0</v>
      </c>
      <c r="I226" s="60">
        <f t="shared" si="257"/>
        <v>3.1</v>
      </c>
      <c r="J226" s="55">
        <f t="shared" si="224"/>
        <v>101.60000035680807</v>
      </c>
      <c r="K226" s="55">
        <f t="shared" si="258"/>
        <v>0.0014501703604621122</v>
      </c>
      <c r="L226" s="55">
        <f t="shared" si="225"/>
        <v>0.0007489087067422771</v>
      </c>
      <c r="M226" s="60">
        <f t="shared" si="226"/>
        <v>0.008814432417544094</v>
      </c>
      <c r="N226" s="60">
        <f t="shared" si="259"/>
        <v>3.108814432417544</v>
      </c>
      <c r="O226" s="60">
        <f t="shared" si="227"/>
        <v>101.21323647166395</v>
      </c>
      <c r="P226" s="60">
        <f t="shared" si="228"/>
        <v>0.12404184887624957</v>
      </c>
      <c r="Q226" s="55">
        <f t="shared" si="229"/>
        <v>0.24733478904575687</v>
      </c>
      <c r="R226" s="55">
        <f t="shared" si="230"/>
        <v>164.0662483610048</v>
      </c>
      <c r="S226" s="55">
        <f t="shared" si="231"/>
        <v>0.0983183058812547</v>
      </c>
      <c r="T226" s="55">
        <f t="shared" si="232"/>
        <v>0.050698177283247464</v>
      </c>
      <c r="U226" s="55">
        <f t="shared" si="233"/>
        <v>105.17350805957915</v>
      </c>
      <c r="V226" s="55">
        <f t="shared" si="260"/>
        <v>26.55682233506237</v>
      </c>
      <c r="W226" s="55">
        <f t="shared" si="234"/>
        <v>523.3731627281747</v>
      </c>
      <c r="X226" s="55">
        <f t="shared" si="235"/>
        <v>125.59659917757244</v>
      </c>
      <c r="Y226" s="55">
        <f t="shared" si="252"/>
        <v>-101.6</v>
      </c>
      <c r="Z226" s="60">
        <f t="shared" si="261"/>
        <v>0.008814431891395413</v>
      </c>
      <c r="AA226" s="55">
        <f t="shared" si="236"/>
        <v>0</v>
      </c>
      <c r="AB226" s="55">
        <f aca="true" t="shared" si="269" ref="AB226:AB261">F226</f>
        <v>-8.726646247481639E-08</v>
      </c>
      <c r="AC226" s="55">
        <f t="shared" si="237"/>
        <v>5.7549689336079664E-08</v>
      </c>
      <c r="AD226" s="60">
        <f t="shared" si="238"/>
        <v>0</v>
      </c>
      <c r="AE226" s="60">
        <f t="shared" si="262"/>
        <v>3.1</v>
      </c>
      <c r="AF226" s="55">
        <f t="shared" si="239"/>
        <v>-101.59999964319192</v>
      </c>
      <c r="AG226" s="55">
        <f t="shared" si="263"/>
        <v>-0.0014501703141373626</v>
      </c>
      <c r="AH226" s="55">
        <f t="shared" si="240"/>
        <v>-0.0007487341496581873</v>
      </c>
      <c r="AI226" s="60">
        <f t="shared" si="241"/>
        <v>0.008814431364787989</v>
      </c>
      <c r="AJ226" s="60">
        <f t="shared" si="264"/>
        <v>3.108814431364788</v>
      </c>
      <c r="AK226" s="60">
        <f t="shared" si="242"/>
        <v>-101.21332590575372</v>
      </c>
      <c r="AL226" s="60">
        <f t="shared" si="243"/>
        <v>-0.12404178383493555</v>
      </c>
      <c r="AM226" s="55">
        <f t="shared" si="244"/>
        <v>-0.24733483352021293</v>
      </c>
      <c r="AN226" s="55">
        <f t="shared" si="245"/>
        <v>164.06654090277613</v>
      </c>
      <c r="AO226" s="55">
        <f t="shared" si="246"/>
        <v>-0.09831805622155401</v>
      </c>
      <c r="AP226" s="55">
        <f t="shared" si="247"/>
        <v>-0.05069872107710491</v>
      </c>
      <c r="AQ226" s="55">
        <f t="shared" si="248"/>
        <v>105.17322214796775</v>
      </c>
      <c r="AR226" s="55">
        <f t="shared" si="265"/>
        <v>-26.55675511674454</v>
      </c>
      <c r="AS226" s="55">
        <f t="shared" si="249"/>
        <v>523.3662147008336</v>
      </c>
      <c r="AT226" s="55">
        <f t="shared" si="250"/>
        <v>125.58965778039124</v>
      </c>
      <c r="AU226" s="55">
        <f t="shared" si="251"/>
        <v>125.59312846033646</v>
      </c>
      <c r="AV226" s="55">
        <f t="shared" si="266"/>
        <v>0</v>
      </c>
      <c r="AW226" s="55">
        <f t="shared" si="267"/>
        <v>-0.17610994902913912</v>
      </c>
      <c r="AX226" s="55">
        <f aca="true" t="shared" si="270" ref="AX226:AX261">(AV226*(TAN(AP226)+TAN(-T226)))*1000</f>
        <v>0</v>
      </c>
      <c r="AY226" s="55">
        <f aca="true" t="shared" si="271" ref="AY226:AY261">DEGREES(F226)*60</f>
        <v>-0.0002999999995706252</v>
      </c>
      <c r="AZ226">
        <f aca="true" t="shared" si="272" ref="AZ226:AZ261">IF($AV$262=AV226,AV226,0)</f>
        <v>0</v>
      </c>
      <c r="BA226">
        <f aca="true" t="shared" si="273" ref="BA226:BA261">IF($AV$262=AV226,AW226,0)</f>
        <v>-0.17610994902913912</v>
      </c>
    </row>
    <row r="227" spans="1:53" ht="12.75">
      <c r="A227" s="50">
        <v>66</v>
      </c>
      <c r="B227" s="55">
        <f t="shared" si="268"/>
        <v>101.6</v>
      </c>
      <c r="C227" s="55">
        <f t="shared" si="253"/>
        <v>101.6</v>
      </c>
      <c r="D227" s="60">
        <f t="shared" si="254"/>
        <v>0.008814431891395413</v>
      </c>
      <c r="E227" s="55">
        <f t="shared" si="222"/>
        <v>0</v>
      </c>
      <c r="F227" s="55">
        <f t="shared" si="255"/>
        <v>-9.308422663980415E-08</v>
      </c>
      <c r="G227" s="55">
        <f t="shared" si="256"/>
        <v>6.13863352918183E-08</v>
      </c>
      <c r="H227" s="60">
        <f t="shared" si="223"/>
        <v>0</v>
      </c>
      <c r="I227" s="60">
        <f t="shared" si="257"/>
        <v>3.1</v>
      </c>
      <c r="J227" s="55">
        <f t="shared" si="224"/>
        <v>101.60000038059528</v>
      </c>
      <c r="K227" s="55">
        <f t="shared" si="258"/>
        <v>0.0014501703620062693</v>
      </c>
      <c r="L227" s="55">
        <f t="shared" si="225"/>
        <v>0.0007489145253117471</v>
      </c>
      <c r="M227" s="60">
        <f t="shared" si="226"/>
        <v>0.008814432452864285</v>
      </c>
      <c r="N227" s="60">
        <f t="shared" si="259"/>
        <v>3.1088144324528644</v>
      </c>
      <c r="O227" s="60">
        <f t="shared" si="227"/>
        <v>101.21323349052763</v>
      </c>
      <c r="P227" s="60">
        <f t="shared" si="228"/>
        <v>0.12404185104429334</v>
      </c>
      <c r="Q227" s="55">
        <f t="shared" si="229"/>
        <v>0.24733478756327493</v>
      </c>
      <c r="R227" s="55">
        <f t="shared" si="230"/>
        <v>164.06623860961025</v>
      </c>
      <c r="S227" s="55">
        <f t="shared" si="231"/>
        <v>0.09831831420324469</v>
      </c>
      <c r="T227" s="55">
        <f t="shared" si="232"/>
        <v>0.05069815915678555</v>
      </c>
      <c r="U227" s="55">
        <f t="shared" si="233"/>
        <v>105.17351758996807</v>
      </c>
      <c r="V227" s="55">
        <f t="shared" si="260"/>
        <v>26.556824575672927</v>
      </c>
      <c r="W227" s="55">
        <f t="shared" si="234"/>
        <v>523.3733943316514</v>
      </c>
      <c r="X227" s="55">
        <f t="shared" si="235"/>
        <v>125.5968305600436</v>
      </c>
      <c r="Y227" s="55">
        <f t="shared" si="252"/>
        <v>-101.6</v>
      </c>
      <c r="Z227" s="60">
        <f t="shared" si="261"/>
        <v>0.008814431891395413</v>
      </c>
      <c r="AA227" s="55">
        <f t="shared" si="236"/>
        <v>0</v>
      </c>
      <c r="AB227" s="55">
        <f t="shared" si="269"/>
        <v>-9.308422663980415E-08</v>
      </c>
      <c r="AC227" s="55">
        <f t="shared" si="237"/>
        <v>6.13863352918183E-08</v>
      </c>
      <c r="AD227" s="60">
        <f t="shared" si="238"/>
        <v>0</v>
      </c>
      <c r="AE227" s="60">
        <f t="shared" si="262"/>
        <v>3.1</v>
      </c>
      <c r="AF227" s="55">
        <f t="shared" si="239"/>
        <v>-101.59999961940471</v>
      </c>
      <c r="AG227" s="55">
        <f t="shared" si="263"/>
        <v>-0.0014501703125932054</v>
      </c>
      <c r="AH227" s="55">
        <f t="shared" si="240"/>
        <v>-0.0007487283310887187</v>
      </c>
      <c r="AI227" s="60">
        <f t="shared" si="241"/>
        <v>0.00881443132992299</v>
      </c>
      <c r="AJ227" s="60">
        <f t="shared" si="264"/>
        <v>3.108814431329923</v>
      </c>
      <c r="AK227" s="60">
        <f t="shared" si="242"/>
        <v>-101.21332888689004</v>
      </c>
      <c r="AL227" s="60">
        <f t="shared" si="243"/>
        <v>-0.1240417816668917</v>
      </c>
      <c r="AM227" s="55">
        <f t="shared" si="244"/>
        <v>-0.24733483500269468</v>
      </c>
      <c r="AN227" s="55">
        <f t="shared" si="245"/>
        <v>164.06655065416675</v>
      </c>
      <c r="AO227" s="55">
        <f t="shared" si="246"/>
        <v>-0.09831804789956369</v>
      </c>
      <c r="AP227" s="55">
        <f t="shared" si="247"/>
        <v>-0.050698739203567295</v>
      </c>
      <c r="AQ227" s="55">
        <f t="shared" si="248"/>
        <v>105.17321261758218</v>
      </c>
      <c r="AR227" s="55">
        <f t="shared" si="265"/>
        <v>-26.55675287613384</v>
      </c>
      <c r="AS227" s="55">
        <f t="shared" si="249"/>
        <v>523.3659831024811</v>
      </c>
      <c r="AT227" s="55">
        <f t="shared" si="250"/>
        <v>125.58942640304372</v>
      </c>
      <c r="AU227" s="55">
        <f t="shared" si="251"/>
        <v>125.59312846032938</v>
      </c>
      <c r="AV227" s="55">
        <f t="shared" si="266"/>
        <v>0</v>
      </c>
      <c r="AW227" s="55">
        <f t="shared" si="267"/>
        <v>-0.1878506124631773</v>
      </c>
      <c r="AX227" s="55">
        <f t="shared" si="270"/>
        <v>0</v>
      </c>
      <c r="AY227" s="55">
        <f t="shared" si="271"/>
        <v>-0.0003199999995420001</v>
      </c>
      <c r="AZ227">
        <f t="shared" si="272"/>
        <v>0</v>
      </c>
      <c r="BA227">
        <f t="shared" si="273"/>
        <v>-0.1878506124631773</v>
      </c>
    </row>
    <row r="228" spans="1:53" ht="12.75">
      <c r="A228" s="50">
        <v>67</v>
      </c>
      <c r="B228" s="55">
        <f t="shared" si="268"/>
        <v>101.6</v>
      </c>
      <c r="C228" s="55">
        <f t="shared" si="253"/>
        <v>101.6</v>
      </c>
      <c r="D228" s="60">
        <f t="shared" si="254"/>
        <v>0.008814431891395413</v>
      </c>
      <c r="E228" s="55">
        <f t="shared" si="222"/>
        <v>0</v>
      </c>
      <c r="F228" s="55">
        <f t="shared" si="255"/>
        <v>-9.890199080479192E-08</v>
      </c>
      <c r="G228" s="55">
        <f t="shared" si="256"/>
        <v>6.522298124755693E-08</v>
      </c>
      <c r="H228" s="60">
        <f t="shared" si="223"/>
        <v>0</v>
      </c>
      <c r="I228" s="60">
        <f t="shared" si="257"/>
        <v>3.1</v>
      </c>
      <c r="J228" s="55">
        <f t="shared" si="224"/>
        <v>101.60000040438248</v>
      </c>
      <c r="K228" s="55">
        <f t="shared" si="258"/>
        <v>0.00145017036355043</v>
      </c>
      <c r="L228" s="55">
        <f t="shared" si="225"/>
        <v>0.0007489203438812183</v>
      </c>
      <c r="M228" s="60">
        <f t="shared" si="226"/>
        <v>0.008814432487727286</v>
      </c>
      <c r="N228" s="60">
        <f t="shared" si="259"/>
        <v>3.108814432487727</v>
      </c>
      <c r="O228" s="60">
        <f t="shared" si="227"/>
        <v>101.21323050939131</v>
      </c>
      <c r="P228" s="60">
        <f t="shared" si="228"/>
        <v>0.12404185321233711</v>
      </c>
      <c r="Q228" s="55">
        <f t="shared" si="229"/>
        <v>0.247334786080793</v>
      </c>
      <c r="R228" s="55">
        <f t="shared" si="230"/>
        <v>164.06622885821622</v>
      </c>
      <c r="S228" s="55">
        <f t="shared" si="231"/>
        <v>0.0983183225252344</v>
      </c>
      <c r="T228" s="55">
        <f t="shared" si="232"/>
        <v>0.05069814103032422</v>
      </c>
      <c r="U228" s="55">
        <f t="shared" si="233"/>
        <v>105.17352712035648</v>
      </c>
      <c r="V228" s="55">
        <f t="shared" si="260"/>
        <v>26.556826816283404</v>
      </c>
      <c r="W228" s="55">
        <f t="shared" si="234"/>
        <v>523.3736259352861</v>
      </c>
      <c r="X228" s="55">
        <f t="shared" si="235"/>
        <v>125.59706194267255</v>
      </c>
      <c r="Y228" s="55">
        <f t="shared" si="252"/>
        <v>-101.6</v>
      </c>
      <c r="Z228" s="60">
        <f t="shared" si="261"/>
        <v>0.008814431891395413</v>
      </c>
      <c r="AA228" s="55">
        <f t="shared" si="236"/>
        <v>0</v>
      </c>
      <c r="AB228" s="55">
        <f t="shared" si="269"/>
        <v>-9.890199080479192E-08</v>
      </c>
      <c r="AC228" s="55">
        <f t="shared" si="237"/>
        <v>6.522298124755693E-08</v>
      </c>
      <c r="AD228" s="60">
        <f t="shared" si="238"/>
        <v>0</v>
      </c>
      <c r="AE228" s="60">
        <f t="shared" si="262"/>
        <v>3.1</v>
      </c>
      <c r="AF228" s="55">
        <f t="shared" si="239"/>
        <v>-101.5999995956175</v>
      </c>
      <c r="AG228" s="55">
        <f t="shared" si="263"/>
        <v>-0.0014501703110490448</v>
      </c>
      <c r="AH228" s="55">
        <f t="shared" si="240"/>
        <v>-0.0007487225125192487</v>
      </c>
      <c r="AI228" s="60">
        <f t="shared" si="241"/>
        <v>0.008814431294605019</v>
      </c>
      <c r="AJ228" s="60">
        <f t="shared" si="264"/>
        <v>3.108814431294605</v>
      </c>
      <c r="AK228" s="60">
        <f t="shared" si="242"/>
        <v>-101.21333186802636</v>
      </c>
      <c r="AL228" s="60">
        <f t="shared" si="243"/>
        <v>-0.12404177949884784</v>
      </c>
      <c r="AM228" s="55">
        <f t="shared" si="244"/>
        <v>-0.24733483648517643</v>
      </c>
      <c r="AN228" s="55">
        <f t="shared" si="245"/>
        <v>164.06656040555657</v>
      </c>
      <c r="AO228" s="55">
        <f t="shared" si="246"/>
        <v>-0.09831803957757376</v>
      </c>
      <c r="AP228" s="55">
        <f t="shared" si="247"/>
        <v>-0.050698757330028904</v>
      </c>
      <c r="AQ228" s="55">
        <f t="shared" si="248"/>
        <v>105.17320308719735</v>
      </c>
      <c r="AR228" s="55">
        <f t="shared" si="265"/>
        <v>-26.55675063552324</v>
      </c>
      <c r="AS228" s="55">
        <f t="shared" si="249"/>
        <v>523.3657515043044</v>
      </c>
      <c r="AT228" s="55">
        <f t="shared" si="250"/>
        <v>125.58919502587219</v>
      </c>
      <c r="AU228" s="55">
        <f t="shared" si="251"/>
        <v>125.59312846032343</v>
      </c>
      <c r="AV228" s="55">
        <f t="shared" si="266"/>
        <v>0</v>
      </c>
      <c r="AW228" s="55">
        <f t="shared" si="267"/>
        <v>-0.19959127543725616</v>
      </c>
      <c r="AX228" s="55">
        <f t="shared" si="270"/>
        <v>0</v>
      </c>
      <c r="AY228" s="55">
        <f t="shared" si="271"/>
        <v>-0.0003399999995133752</v>
      </c>
      <c r="AZ228">
        <f t="shared" si="272"/>
        <v>0</v>
      </c>
      <c r="BA228">
        <f t="shared" si="273"/>
        <v>-0.19959127543725616</v>
      </c>
    </row>
    <row r="229" spans="1:53" ht="12.75">
      <c r="A229" s="50">
        <v>68</v>
      </c>
      <c r="B229" s="55">
        <f t="shared" si="268"/>
        <v>101.6</v>
      </c>
      <c r="C229" s="55">
        <f t="shared" si="253"/>
        <v>101.6</v>
      </c>
      <c r="D229" s="60">
        <f t="shared" si="254"/>
        <v>0.008814431891395413</v>
      </c>
      <c r="E229" s="55">
        <f t="shared" si="222"/>
        <v>0</v>
      </c>
      <c r="F229" s="55">
        <f t="shared" si="255"/>
        <v>-1.0471975496977968E-07</v>
      </c>
      <c r="G229" s="55">
        <f t="shared" si="256"/>
        <v>6.905962720329559E-08</v>
      </c>
      <c r="H229" s="60">
        <f t="shared" si="223"/>
        <v>0</v>
      </c>
      <c r="I229" s="60">
        <f t="shared" si="257"/>
        <v>3.1</v>
      </c>
      <c r="J229" s="55">
        <f t="shared" si="224"/>
        <v>101.60000042816968</v>
      </c>
      <c r="K229" s="55">
        <f t="shared" si="258"/>
        <v>0.0014501703650945802</v>
      </c>
      <c r="L229" s="55">
        <f t="shared" si="225"/>
        <v>0.0007489261624506844</v>
      </c>
      <c r="M229" s="60">
        <f t="shared" si="226"/>
        <v>0.008814432523049032</v>
      </c>
      <c r="N229" s="60">
        <f t="shared" si="259"/>
        <v>3.108814432523049</v>
      </c>
      <c r="O229" s="60">
        <f t="shared" si="227"/>
        <v>101.21322752825498</v>
      </c>
      <c r="P229" s="60">
        <f t="shared" si="228"/>
        <v>0.12404185538038087</v>
      </c>
      <c r="Q229" s="55">
        <f t="shared" si="229"/>
        <v>0.24733478459831107</v>
      </c>
      <c r="R229" s="55">
        <f t="shared" si="230"/>
        <v>164.06621910682134</v>
      </c>
      <c r="S229" s="55">
        <f t="shared" si="231"/>
        <v>0.09831833084722447</v>
      </c>
      <c r="T229" s="55">
        <f t="shared" si="232"/>
        <v>0.050698122903862136</v>
      </c>
      <c r="U229" s="55">
        <f t="shared" si="233"/>
        <v>105.17353665074569</v>
      </c>
      <c r="V229" s="55">
        <f t="shared" si="260"/>
        <v>26.55682905689398</v>
      </c>
      <c r="W229" s="55">
        <f t="shared" si="234"/>
        <v>523.3738575390961</v>
      </c>
      <c r="X229" s="55">
        <f t="shared" si="235"/>
        <v>125.59729332547681</v>
      </c>
      <c r="Y229" s="55">
        <f t="shared" si="252"/>
        <v>-101.6</v>
      </c>
      <c r="Z229" s="60">
        <f t="shared" si="261"/>
        <v>0.008814431891395413</v>
      </c>
      <c r="AA229" s="55">
        <f t="shared" si="236"/>
        <v>0</v>
      </c>
      <c r="AB229" s="55">
        <f t="shared" si="269"/>
        <v>-1.0471975496977968E-07</v>
      </c>
      <c r="AC229" s="55">
        <f t="shared" si="237"/>
        <v>6.905962720329559E-08</v>
      </c>
      <c r="AD229" s="60">
        <f t="shared" si="238"/>
        <v>0</v>
      </c>
      <c r="AE229" s="60">
        <f t="shared" si="262"/>
        <v>3.1</v>
      </c>
      <c r="AF229" s="55">
        <f t="shared" si="239"/>
        <v>-101.59999957183031</v>
      </c>
      <c r="AG229" s="55">
        <f t="shared" si="263"/>
        <v>-0.0014501703095048807</v>
      </c>
      <c r="AH229" s="55">
        <f t="shared" si="240"/>
        <v>-0.000748716693949777</v>
      </c>
      <c r="AI229" s="60">
        <f t="shared" si="241"/>
        <v>0.008814431259739797</v>
      </c>
      <c r="AJ229" s="60">
        <f t="shared" si="264"/>
        <v>3.1088144312597397</v>
      </c>
      <c r="AK229" s="60">
        <f t="shared" si="242"/>
        <v>-101.21333484916269</v>
      </c>
      <c r="AL229" s="60">
        <f t="shared" si="243"/>
        <v>-0.12404177733080403</v>
      </c>
      <c r="AM229" s="55">
        <f t="shared" si="244"/>
        <v>-0.2473348379676583</v>
      </c>
      <c r="AN229" s="55">
        <f t="shared" si="245"/>
        <v>164.06657015694708</v>
      </c>
      <c r="AO229" s="55">
        <f t="shared" si="246"/>
        <v>-0.09831803125558347</v>
      </c>
      <c r="AP229" s="55">
        <f t="shared" si="247"/>
        <v>-0.050698775456491346</v>
      </c>
      <c r="AQ229" s="55">
        <f t="shared" si="248"/>
        <v>105.1731935568119</v>
      </c>
      <c r="AR229" s="55">
        <f t="shared" si="265"/>
        <v>-26.55674839491254</v>
      </c>
      <c r="AS229" s="55">
        <f t="shared" si="249"/>
        <v>523.3655199062825</v>
      </c>
      <c r="AT229" s="55">
        <f t="shared" si="250"/>
        <v>125.58896364885527</v>
      </c>
      <c r="AU229" s="55">
        <f t="shared" si="251"/>
        <v>125.5931284603167</v>
      </c>
      <c r="AV229" s="55">
        <f t="shared" si="266"/>
        <v>0</v>
      </c>
      <c r="AW229" s="55">
        <f t="shared" si="267"/>
        <v>-0.21133193893563837</v>
      </c>
      <c r="AX229" s="55">
        <f t="shared" si="270"/>
        <v>0</v>
      </c>
      <c r="AY229" s="55">
        <f t="shared" si="271"/>
        <v>-0.0003599999994847502</v>
      </c>
      <c r="AZ229">
        <f t="shared" si="272"/>
        <v>0</v>
      </c>
      <c r="BA229">
        <f t="shared" si="273"/>
        <v>-0.21133193893563837</v>
      </c>
    </row>
    <row r="230" spans="1:53" ht="12.75">
      <c r="A230" s="50">
        <v>69</v>
      </c>
      <c r="B230" s="55">
        <f t="shared" si="268"/>
        <v>101.6</v>
      </c>
      <c r="C230" s="55">
        <f t="shared" si="253"/>
        <v>101.6</v>
      </c>
      <c r="D230" s="60">
        <f t="shared" si="254"/>
        <v>0.008814431891395413</v>
      </c>
      <c r="E230" s="55">
        <f t="shared" si="222"/>
        <v>0</v>
      </c>
      <c r="F230" s="55">
        <f t="shared" si="255"/>
        <v>-1.1053751913476742E-07</v>
      </c>
      <c r="G230" s="55">
        <f t="shared" si="256"/>
        <v>7.28962731590342E-08</v>
      </c>
      <c r="H230" s="60">
        <f t="shared" si="223"/>
        <v>0</v>
      </c>
      <c r="I230" s="60">
        <f t="shared" si="257"/>
        <v>3.1</v>
      </c>
      <c r="J230" s="55">
        <f t="shared" si="224"/>
        <v>101.60000045195689</v>
      </c>
      <c r="K230" s="55">
        <f t="shared" si="258"/>
        <v>0.0014501703666387408</v>
      </c>
      <c r="L230" s="55">
        <f t="shared" si="225"/>
        <v>0.0007489319810201562</v>
      </c>
      <c r="M230" s="60">
        <f t="shared" si="226"/>
        <v>0.008814432557912255</v>
      </c>
      <c r="N230" s="60">
        <f t="shared" si="259"/>
        <v>3.1088144325579123</v>
      </c>
      <c r="O230" s="60">
        <f t="shared" si="227"/>
        <v>101.21322454711864</v>
      </c>
      <c r="P230" s="60">
        <f t="shared" si="228"/>
        <v>0.1240418575484246</v>
      </c>
      <c r="Q230" s="55">
        <f t="shared" si="229"/>
        <v>0.24733478311582904</v>
      </c>
      <c r="R230" s="55">
        <f t="shared" si="230"/>
        <v>164.06620935542696</v>
      </c>
      <c r="S230" s="55">
        <f t="shared" si="231"/>
        <v>0.09831833916921412</v>
      </c>
      <c r="T230" s="55">
        <f t="shared" si="232"/>
        <v>0.050698104777400804</v>
      </c>
      <c r="U230" s="55">
        <f t="shared" si="233"/>
        <v>105.17354618113444</v>
      </c>
      <c r="V230" s="55">
        <f t="shared" si="260"/>
        <v>26.55683129750444</v>
      </c>
      <c r="W230" s="55">
        <f t="shared" si="234"/>
        <v>523.3740891430614</v>
      </c>
      <c r="X230" s="55">
        <f t="shared" si="235"/>
        <v>125.5975247084366</v>
      </c>
      <c r="Y230" s="55">
        <f t="shared" si="252"/>
        <v>-101.6</v>
      </c>
      <c r="Z230" s="60">
        <f t="shared" si="261"/>
        <v>0.008814431891395413</v>
      </c>
      <c r="AA230" s="55">
        <f t="shared" si="236"/>
        <v>0</v>
      </c>
      <c r="AB230" s="55">
        <f t="shared" si="269"/>
        <v>-1.1053751913476742E-07</v>
      </c>
      <c r="AC230" s="55">
        <f t="shared" si="237"/>
        <v>7.28962731590342E-08</v>
      </c>
      <c r="AD230" s="60">
        <f t="shared" si="238"/>
        <v>0</v>
      </c>
      <c r="AE230" s="60">
        <f t="shared" si="262"/>
        <v>3.1</v>
      </c>
      <c r="AF230" s="55">
        <f t="shared" si="239"/>
        <v>-101.5999995480431</v>
      </c>
      <c r="AG230" s="55">
        <f t="shared" si="263"/>
        <v>-0.001450170307960727</v>
      </c>
      <c r="AH230" s="55">
        <f t="shared" si="240"/>
        <v>-0.00074871087538031</v>
      </c>
      <c r="AI230" s="60">
        <f t="shared" si="241"/>
        <v>0.008814431224419828</v>
      </c>
      <c r="AJ230" s="60">
        <f t="shared" si="264"/>
        <v>3.10881443122442</v>
      </c>
      <c r="AK230" s="60">
        <f t="shared" si="242"/>
        <v>-101.21333783029901</v>
      </c>
      <c r="AL230" s="60">
        <f t="shared" si="243"/>
        <v>-0.12404177516276017</v>
      </c>
      <c r="AM230" s="55">
        <f t="shared" si="244"/>
        <v>-0.24733483945014004</v>
      </c>
      <c r="AN230" s="55">
        <f t="shared" si="245"/>
        <v>164.06657990833736</v>
      </c>
      <c r="AO230" s="55">
        <f t="shared" si="246"/>
        <v>-0.09831802293359318</v>
      </c>
      <c r="AP230" s="55">
        <f t="shared" si="247"/>
        <v>-0.05069879358295368</v>
      </c>
      <c r="AQ230" s="55">
        <f t="shared" si="248"/>
        <v>105.17318402642661</v>
      </c>
      <c r="AR230" s="55">
        <f t="shared" si="265"/>
        <v>-26.55674615430184</v>
      </c>
      <c r="AS230" s="55">
        <f t="shared" si="249"/>
        <v>523.3652883084276</v>
      </c>
      <c r="AT230" s="55">
        <f t="shared" si="250"/>
        <v>125.58873227200525</v>
      </c>
      <c r="AU230" s="55">
        <f t="shared" si="251"/>
        <v>125.59312846030545</v>
      </c>
      <c r="AV230" s="55">
        <f t="shared" si="266"/>
        <v>0</v>
      </c>
      <c r="AW230" s="55">
        <f t="shared" si="267"/>
        <v>-0.2230726021456618</v>
      </c>
      <c r="AX230" s="55">
        <f t="shared" si="270"/>
        <v>0</v>
      </c>
      <c r="AY230" s="55">
        <f t="shared" si="271"/>
        <v>-0.0003799999994561252</v>
      </c>
      <c r="AZ230">
        <f t="shared" si="272"/>
        <v>0</v>
      </c>
      <c r="BA230">
        <f t="shared" si="273"/>
        <v>-0.2230726021456618</v>
      </c>
    </row>
    <row r="231" spans="1:53" ht="12.75">
      <c r="A231" s="50">
        <v>70</v>
      </c>
      <c r="B231" s="55">
        <f t="shared" si="268"/>
        <v>101.6</v>
      </c>
      <c r="C231" s="55">
        <f t="shared" si="253"/>
        <v>101.6</v>
      </c>
      <c r="D231" s="60">
        <f t="shared" si="254"/>
        <v>0.008814431891395413</v>
      </c>
      <c r="E231" s="55">
        <f t="shared" si="222"/>
        <v>0</v>
      </c>
      <c r="F231" s="55">
        <f t="shared" si="255"/>
        <v>-1.1635528329975519E-07</v>
      </c>
      <c r="G231" s="55">
        <f t="shared" si="256"/>
        <v>7.673291911477285E-08</v>
      </c>
      <c r="H231" s="60">
        <f t="shared" si="223"/>
        <v>0</v>
      </c>
      <c r="I231" s="60">
        <f t="shared" si="257"/>
        <v>3.1</v>
      </c>
      <c r="J231" s="55">
        <f t="shared" si="224"/>
        <v>101.6000004757441</v>
      </c>
      <c r="K231" s="55">
        <f t="shared" si="258"/>
        <v>0.001450170368182898</v>
      </c>
      <c r="L231" s="55">
        <f t="shared" si="225"/>
        <v>0.0007489377995896261</v>
      </c>
      <c r="M231" s="60">
        <f t="shared" si="226"/>
        <v>0.008814432593230448</v>
      </c>
      <c r="N231" s="60">
        <f t="shared" si="259"/>
        <v>3.1088144325932303</v>
      </c>
      <c r="O231" s="60">
        <f t="shared" si="227"/>
        <v>101.21322156598232</v>
      </c>
      <c r="P231" s="60">
        <f t="shared" si="228"/>
        <v>0.12404185971646836</v>
      </c>
      <c r="Q231" s="55">
        <f t="shared" si="229"/>
        <v>0.2473347816333471</v>
      </c>
      <c r="R231" s="55">
        <f t="shared" si="230"/>
        <v>164.0661996040326</v>
      </c>
      <c r="S231" s="55">
        <f t="shared" si="231"/>
        <v>0.09831834749120372</v>
      </c>
      <c r="T231" s="55">
        <f t="shared" si="232"/>
        <v>0.05069808665093967</v>
      </c>
      <c r="U231" s="55">
        <f t="shared" si="233"/>
        <v>105.17355571152314</v>
      </c>
      <c r="V231" s="55">
        <f t="shared" si="260"/>
        <v>26.556833538114887</v>
      </c>
      <c r="W231" s="55">
        <f t="shared" si="234"/>
        <v>523.3743207471902</v>
      </c>
      <c r="X231" s="55">
        <f t="shared" si="235"/>
        <v>125.59775609155963</v>
      </c>
      <c r="Y231" s="55">
        <f t="shared" si="252"/>
        <v>-101.6</v>
      </c>
      <c r="Z231" s="60">
        <f t="shared" si="261"/>
        <v>0.008814431891395413</v>
      </c>
      <c r="AA231" s="55">
        <f t="shared" si="236"/>
        <v>0</v>
      </c>
      <c r="AB231" s="55">
        <f t="shared" si="269"/>
        <v>-1.1635528329975519E-07</v>
      </c>
      <c r="AC231" s="55">
        <f t="shared" si="237"/>
        <v>7.673291911477285E-08</v>
      </c>
      <c r="AD231" s="60">
        <f t="shared" si="238"/>
        <v>0</v>
      </c>
      <c r="AE231" s="60">
        <f t="shared" si="262"/>
        <v>3.1</v>
      </c>
      <c r="AF231" s="55">
        <f t="shared" si="239"/>
        <v>-101.59999952425589</v>
      </c>
      <c r="AG231" s="55">
        <f t="shared" si="263"/>
        <v>-0.0014501703064165698</v>
      </c>
      <c r="AH231" s="55">
        <f t="shared" si="240"/>
        <v>-0.0007487050568108417</v>
      </c>
      <c r="AI231" s="60">
        <f t="shared" si="241"/>
        <v>0.00881443118955505</v>
      </c>
      <c r="AJ231" s="60">
        <f t="shared" si="264"/>
        <v>3.108814431189555</v>
      </c>
      <c r="AK231" s="60">
        <f t="shared" si="242"/>
        <v>-101.21334081143533</v>
      </c>
      <c r="AL231" s="60">
        <f t="shared" si="243"/>
        <v>-0.12404177299471632</v>
      </c>
      <c r="AM231" s="55">
        <f t="shared" si="244"/>
        <v>-0.24733484093262179</v>
      </c>
      <c r="AN231" s="55">
        <f t="shared" si="245"/>
        <v>164.06658965972747</v>
      </c>
      <c r="AO231" s="55">
        <f t="shared" si="246"/>
        <v>-0.09831801461160286</v>
      </c>
      <c r="AP231" s="55">
        <f t="shared" si="247"/>
        <v>-0.050698811709416064</v>
      </c>
      <c r="AQ231" s="55">
        <f t="shared" si="248"/>
        <v>105.1731744960415</v>
      </c>
      <c r="AR231" s="55">
        <f t="shared" si="265"/>
        <v>-26.55674391369113</v>
      </c>
      <c r="AS231" s="55">
        <f t="shared" si="249"/>
        <v>523.3650567107371</v>
      </c>
      <c r="AT231" s="55">
        <f t="shared" si="250"/>
        <v>125.58850089531984</v>
      </c>
      <c r="AU231" s="55">
        <f t="shared" si="251"/>
        <v>125.59312846029242</v>
      </c>
      <c r="AV231" s="55">
        <f t="shared" si="266"/>
        <v>-1.0611245215841336E-10</v>
      </c>
      <c r="AW231" s="55">
        <f t="shared" si="267"/>
        <v>-0.2348132653196941</v>
      </c>
      <c r="AX231" s="55">
        <f t="shared" si="270"/>
        <v>1.0768701489690116E-08</v>
      </c>
      <c r="AY231" s="55">
        <f t="shared" si="271"/>
        <v>-0.0003999999994275002</v>
      </c>
      <c r="AZ231">
        <f t="shared" si="272"/>
        <v>0</v>
      </c>
      <c r="BA231">
        <f t="shared" si="273"/>
        <v>0</v>
      </c>
    </row>
    <row r="232" spans="1:53" ht="12.75">
      <c r="A232" s="50">
        <v>71</v>
      </c>
      <c r="B232" s="55">
        <f t="shared" si="268"/>
        <v>101.6</v>
      </c>
      <c r="C232" s="55">
        <f t="shared" si="253"/>
        <v>101.6</v>
      </c>
      <c r="D232" s="60">
        <f t="shared" si="254"/>
        <v>0.008814431891395413</v>
      </c>
      <c r="E232" s="55">
        <f t="shared" si="222"/>
        <v>0</v>
      </c>
      <c r="F232" s="55">
        <f t="shared" si="255"/>
        <v>-1.2217304746474295E-07</v>
      </c>
      <c r="G232" s="55">
        <f t="shared" si="256"/>
        <v>8.056956507051149E-08</v>
      </c>
      <c r="H232" s="60">
        <f t="shared" si="223"/>
        <v>0</v>
      </c>
      <c r="I232" s="60">
        <f t="shared" si="257"/>
        <v>3.1</v>
      </c>
      <c r="J232" s="55">
        <f t="shared" si="224"/>
        <v>101.6000004995313</v>
      </c>
      <c r="K232" s="55">
        <f t="shared" si="258"/>
        <v>0.001450170369727062</v>
      </c>
      <c r="L232" s="55">
        <f t="shared" si="225"/>
        <v>0.0007489436181590996</v>
      </c>
      <c r="M232" s="60">
        <f t="shared" si="226"/>
        <v>0.00881443262809567</v>
      </c>
      <c r="N232" s="60">
        <f t="shared" si="259"/>
        <v>3.1088144326280958</v>
      </c>
      <c r="O232" s="60">
        <f t="shared" si="227"/>
        <v>101.213218584846</v>
      </c>
      <c r="P232" s="60">
        <f t="shared" si="228"/>
        <v>0.12404186188451213</v>
      </c>
      <c r="Q232" s="55">
        <f t="shared" si="229"/>
        <v>0.24733478015086516</v>
      </c>
      <c r="R232" s="55">
        <f t="shared" si="230"/>
        <v>164.06618985263736</v>
      </c>
      <c r="S232" s="55">
        <f t="shared" si="231"/>
        <v>0.09831835581319376</v>
      </c>
      <c r="T232" s="55">
        <f t="shared" si="232"/>
        <v>0.05069806852447764</v>
      </c>
      <c r="U232" s="55">
        <f t="shared" si="233"/>
        <v>105.17356524191263</v>
      </c>
      <c r="V232" s="55">
        <f t="shared" si="260"/>
        <v>26.556835778725446</v>
      </c>
      <c r="W232" s="55">
        <f t="shared" si="234"/>
        <v>523.3745523514957</v>
      </c>
      <c r="X232" s="55">
        <f t="shared" si="235"/>
        <v>125.59798747485934</v>
      </c>
      <c r="Y232" s="55">
        <f t="shared" si="252"/>
        <v>-101.6</v>
      </c>
      <c r="Z232" s="60">
        <f t="shared" si="261"/>
        <v>0.008814431891395413</v>
      </c>
      <c r="AA232" s="55">
        <f t="shared" si="236"/>
        <v>0</v>
      </c>
      <c r="AB232" s="55">
        <f t="shared" si="269"/>
        <v>-1.2217304746474295E-07</v>
      </c>
      <c r="AC232" s="55">
        <f t="shared" si="237"/>
        <v>8.056956507051149E-08</v>
      </c>
      <c r="AD232" s="60">
        <f t="shared" si="238"/>
        <v>0</v>
      </c>
      <c r="AE232" s="60">
        <f t="shared" si="262"/>
        <v>3.1</v>
      </c>
      <c r="AF232" s="55">
        <f t="shared" si="239"/>
        <v>-101.59999950046868</v>
      </c>
      <c r="AG232" s="55">
        <f t="shared" si="263"/>
        <v>-0.0014501703048724092</v>
      </c>
      <c r="AH232" s="55">
        <f t="shared" si="240"/>
        <v>-0.0007486992382413722</v>
      </c>
      <c r="AI232" s="60">
        <f t="shared" si="241"/>
        <v>0.008814431154236635</v>
      </c>
      <c r="AJ232" s="60">
        <f t="shared" si="264"/>
        <v>3.1088144311542365</v>
      </c>
      <c r="AK232" s="60">
        <f t="shared" si="242"/>
        <v>-101.21334379257165</v>
      </c>
      <c r="AL232" s="60">
        <f t="shared" si="243"/>
        <v>-0.12404177082667248</v>
      </c>
      <c r="AM232" s="55">
        <f t="shared" si="244"/>
        <v>-0.2473348424151036</v>
      </c>
      <c r="AN232" s="55">
        <f t="shared" si="245"/>
        <v>164.06659941111758</v>
      </c>
      <c r="AO232" s="55">
        <f t="shared" si="246"/>
        <v>-0.09831800628961254</v>
      </c>
      <c r="AP232" s="55">
        <f t="shared" si="247"/>
        <v>-0.050698829835878506</v>
      </c>
      <c r="AQ232" s="55">
        <f t="shared" si="248"/>
        <v>105.17316496565627</v>
      </c>
      <c r="AR232" s="55">
        <f t="shared" si="265"/>
        <v>-26.55674167308042</v>
      </c>
      <c r="AS232" s="55">
        <f t="shared" si="249"/>
        <v>523.3648251132119</v>
      </c>
      <c r="AT232" s="55">
        <f t="shared" si="250"/>
        <v>125.5882695187995</v>
      </c>
      <c r="AU232" s="55">
        <f t="shared" si="251"/>
        <v>125.59312846028449</v>
      </c>
      <c r="AV232" s="55">
        <f t="shared" si="266"/>
        <v>-1.1404210908949608E-10</v>
      </c>
      <c r="AW232" s="55">
        <f t="shared" si="267"/>
        <v>-0.24655392878941826</v>
      </c>
      <c r="AX232" s="55">
        <f t="shared" si="270"/>
        <v>1.1573433702258565E-08</v>
      </c>
      <c r="AY232" s="55">
        <f t="shared" si="271"/>
        <v>-0.00041999999939887524</v>
      </c>
      <c r="AZ232">
        <f t="shared" si="272"/>
        <v>0</v>
      </c>
      <c r="BA232">
        <f t="shared" si="273"/>
        <v>0</v>
      </c>
    </row>
    <row r="233" spans="1:53" ht="12.75">
      <c r="A233" s="50">
        <v>72</v>
      </c>
      <c r="B233" s="55">
        <f t="shared" si="268"/>
        <v>101.6</v>
      </c>
      <c r="C233" s="55">
        <f t="shared" si="253"/>
        <v>101.6</v>
      </c>
      <c r="D233" s="60">
        <f t="shared" si="254"/>
        <v>0.008814431891395413</v>
      </c>
      <c r="E233" s="55">
        <f t="shared" si="222"/>
        <v>0</v>
      </c>
      <c r="F233" s="55">
        <f t="shared" si="255"/>
        <v>-1.2799081162973072E-07</v>
      </c>
      <c r="G233" s="55">
        <f t="shared" si="256"/>
        <v>8.440621102625013E-08</v>
      </c>
      <c r="H233" s="60">
        <f t="shared" si="223"/>
        <v>0</v>
      </c>
      <c r="I233" s="60">
        <f t="shared" si="257"/>
        <v>3.1</v>
      </c>
      <c r="J233" s="55">
        <f t="shared" si="224"/>
        <v>101.6000005233185</v>
      </c>
      <c r="K233" s="55">
        <f t="shared" si="258"/>
        <v>0.0014501703712712193</v>
      </c>
      <c r="L233" s="55">
        <f t="shared" si="225"/>
        <v>0.0007489494367285696</v>
      </c>
      <c r="M233" s="60">
        <f t="shared" si="226"/>
        <v>0.008814432663413418</v>
      </c>
      <c r="N233" s="60">
        <f t="shared" si="259"/>
        <v>3.1088144326634133</v>
      </c>
      <c r="O233" s="60">
        <f t="shared" si="227"/>
        <v>101.21321560370967</v>
      </c>
      <c r="P233" s="60">
        <f t="shared" si="228"/>
        <v>0.12404186405255588</v>
      </c>
      <c r="Q233" s="55">
        <f t="shared" si="229"/>
        <v>0.2473347786683832</v>
      </c>
      <c r="R233" s="55">
        <f t="shared" si="230"/>
        <v>164.0661801012427</v>
      </c>
      <c r="S233" s="55">
        <f t="shared" si="231"/>
        <v>0.09831836413518338</v>
      </c>
      <c r="T233" s="55">
        <f t="shared" si="232"/>
        <v>0.05069805039801642</v>
      </c>
      <c r="U233" s="55">
        <f t="shared" si="233"/>
        <v>105.17357477230155</v>
      </c>
      <c r="V233" s="55">
        <f t="shared" si="260"/>
        <v>26.556838019335895</v>
      </c>
      <c r="W233" s="55">
        <f t="shared" si="234"/>
        <v>523.3747839559564</v>
      </c>
      <c r="X233" s="55">
        <f t="shared" si="235"/>
        <v>125.59821885831445</v>
      </c>
      <c r="Y233" s="55">
        <f t="shared" si="252"/>
        <v>-101.6</v>
      </c>
      <c r="Z233" s="60">
        <f t="shared" si="261"/>
        <v>0.008814431891395413</v>
      </c>
      <c r="AA233" s="55">
        <f t="shared" si="236"/>
        <v>0</v>
      </c>
      <c r="AB233" s="55">
        <f t="shared" si="269"/>
        <v>-1.2799081162973072E-07</v>
      </c>
      <c r="AC233" s="55">
        <f t="shared" si="237"/>
        <v>8.440621102625013E-08</v>
      </c>
      <c r="AD233" s="60">
        <f t="shared" si="238"/>
        <v>0</v>
      </c>
      <c r="AE233" s="60">
        <f t="shared" si="262"/>
        <v>3.1</v>
      </c>
      <c r="AF233" s="55">
        <f t="shared" si="239"/>
        <v>-101.59999947668149</v>
      </c>
      <c r="AG233" s="55">
        <f t="shared" si="263"/>
        <v>-0.001450170303328252</v>
      </c>
      <c r="AH233" s="55">
        <f t="shared" si="240"/>
        <v>-0.0007486934196719031</v>
      </c>
      <c r="AI233" s="60">
        <f t="shared" si="241"/>
        <v>0.008814431119371857</v>
      </c>
      <c r="AJ233" s="60">
        <f t="shared" si="264"/>
        <v>3.108814431119372</v>
      </c>
      <c r="AK233" s="60">
        <f t="shared" si="242"/>
        <v>-101.21334677370798</v>
      </c>
      <c r="AL233" s="60">
        <f t="shared" si="243"/>
        <v>-0.12404176865862862</v>
      </c>
      <c r="AM233" s="55">
        <f t="shared" si="244"/>
        <v>-0.24733484389758534</v>
      </c>
      <c r="AN233" s="55">
        <f t="shared" si="245"/>
        <v>164.06660916250672</v>
      </c>
      <c r="AO233" s="55">
        <f t="shared" si="246"/>
        <v>-0.09831799796762261</v>
      </c>
      <c r="AP233" s="55">
        <f t="shared" si="247"/>
        <v>-0.050698847962340116</v>
      </c>
      <c r="AQ233" s="55">
        <f t="shared" si="248"/>
        <v>105.17315543527207</v>
      </c>
      <c r="AR233" s="55">
        <f t="shared" si="265"/>
        <v>-26.55673943246981</v>
      </c>
      <c r="AS233" s="55">
        <f t="shared" si="249"/>
        <v>523.3645935158627</v>
      </c>
      <c r="AT233" s="55">
        <f t="shared" si="250"/>
        <v>125.58803814245516</v>
      </c>
      <c r="AU233" s="55">
        <f t="shared" si="251"/>
        <v>125.59312846027655</v>
      </c>
      <c r="AV233" s="55">
        <f t="shared" si="266"/>
        <v>-1.21985976875294E-10</v>
      </c>
      <c r="AW233" s="55">
        <f t="shared" si="267"/>
        <v>-0.25829459173568553</v>
      </c>
      <c r="AX233" s="55">
        <f t="shared" si="270"/>
        <v>1.2379608087251004E-08</v>
      </c>
      <c r="AY233" s="55">
        <f t="shared" si="271"/>
        <v>-0.00043999999937025024</v>
      </c>
      <c r="AZ233">
        <f t="shared" si="272"/>
        <v>0</v>
      </c>
      <c r="BA233">
        <f t="shared" si="273"/>
        <v>0</v>
      </c>
    </row>
    <row r="234" spans="1:53" ht="12.75">
      <c r="A234" s="50">
        <v>73</v>
      </c>
      <c r="B234" s="55">
        <f t="shared" si="268"/>
        <v>101.6</v>
      </c>
      <c r="C234" s="55">
        <f t="shared" si="253"/>
        <v>101.6</v>
      </c>
      <c r="D234" s="60">
        <f t="shared" si="254"/>
        <v>0.008814431891395413</v>
      </c>
      <c r="E234" s="55">
        <f t="shared" si="222"/>
        <v>0</v>
      </c>
      <c r="F234" s="55">
        <f t="shared" si="255"/>
        <v>-1.3380857579471847E-07</v>
      </c>
      <c r="G234" s="55">
        <f t="shared" si="256"/>
        <v>8.824285698198873E-08</v>
      </c>
      <c r="H234" s="60">
        <f t="shared" si="223"/>
        <v>0</v>
      </c>
      <c r="I234" s="60">
        <f t="shared" si="257"/>
        <v>3.1</v>
      </c>
      <c r="J234" s="55">
        <f t="shared" si="224"/>
        <v>101.60000054710571</v>
      </c>
      <c r="K234" s="55">
        <f t="shared" si="258"/>
        <v>0.0014501703728153868</v>
      </c>
      <c r="L234" s="55">
        <f t="shared" si="225"/>
        <v>0.0007489552552980452</v>
      </c>
      <c r="M234" s="60">
        <f t="shared" si="226"/>
        <v>0.008814432698280195</v>
      </c>
      <c r="N234" s="60">
        <f t="shared" si="259"/>
        <v>3.1088144326982805</v>
      </c>
      <c r="O234" s="60">
        <f t="shared" si="227"/>
        <v>101.21321262257334</v>
      </c>
      <c r="P234" s="60">
        <f t="shared" si="228"/>
        <v>0.12404186622059961</v>
      </c>
      <c r="Q234" s="55">
        <f t="shared" si="229"/>
        <v>0.24733477718590116</v>
      </c>
      <c r="R234" s="55">
        <f t="shared" si="230"/>
        <v>164.06617034984714</v>
      </c>
      <c r="S234" s="55">
        <f t="shared" si="231"/>
        <v>0.0983183724571734</v>
      </c>
      <c r="T234" s="55">
        <f t="shared" si="232"/>
        <v>0.050698032271554366</v>
      </c>
      <c r="U234" s="55">
        <f t="shared" si="233"/>
        <v>105.17358430269138</v>
      </c>
      <c r="V234" s="55">
        <f t="shared" si="260"/>
        <v>26.556840259946444</v>
      </c>
      <c r="W234" s="55">
        <f t="shared" si="234"/>
        <v>523.3750155605933</v>
      </c>
      <c r="X234" s="55">
        <f t="shared" si="235"/>
        <v>125.59845024194556</v>
      </c>
      <c r="Y234" s="55">
        <f t="shared" si="252"/>
        <v>-101.6</v>
      </c>
      <c r="Z234" s="60">
        <f t="shared" si="261"/>
        <v>0.008814431891395413</v>
      </c>
      <c r="AA234" s="55">
        <f t="shared" si="236"/>
        <v>0</v>
      </c>
      <c r="AB234" s="55">
        <f t="shared" si="269"/>
        <v>-1.3380857579471847E-07</v>
      </c>
      <c r="AC234" s="55">
        <f t="shared" si="237"/>
        <v>8.824285698198873E-08</v>
      </c>
      <c r="AD234" s="60">
        <f t="shared" si="238"/>
        <v>0</v>
      </c>
      <c r="AE234" s="60">
        <f t="shared" si="262"/>
        <v>3.1</v>
      </c>
      <c r="AF234" s="55">
        <f t="shared" si="239"/>
        <v>-101.59999945289428</v>
      </c>
      <c r="AG234" s="55">
        <f t="shared" si="263"/>
        <v>-0.0014501703017840914</v>
      </c>
      <c r="AH234" s="55">
        <f t="shared" si="240"/>
        <v>-0.0007486876011024335</v>
      </c>
      <c r="AI234" s="60">
        <f t="shared" si="241"/>
        <v>0.008814431084053442</v>
      </c>
      <c r="AJ234" s="60">
        <f t="shared" si="264"/>
        <v>3.1088144310840535</v>
      </c>
      <c r="AK234" s="60">
        <f t="shared" si="242"/>
        <v>-101.21334975484432</v>
      </c>
      <c r="AL234" s="60">
        <f t="shared" si="243"/>
        <v>-0.12404176649058475</v>
      </c>
      <c r="AM234" s="55">
        <f t="shared" si="244"/>
        <v>-0.24733484538006706</v>
      </c>
      <c r="AN234" s="55">
        <f t="shared" si="245"/>
        <v>164.06661891389655</v>
      </c>
      <c r="AO234" s="55">
        <f t="shared" si="246"/>
        <v>-0.09831798964563218</v>
      </c>
      <c r="AP234" s="55">
        <f t="shared" si="247"/>
        <v>-0.050698866088802697</v>
      </c>
      <c r="AQ234" s="55">
        <f t="shared" si="248"/>
        <v>105.17314590488718</v>
      </c>
      <c r="AR234" s="55">
        <f t="shared" si="265"/>
        <v>-26.55673719185906</v>
      </c>
      <c r="AS234" s="55">
        <f t="shared" si="249"/>
        <v>523.3643619186661</v>
      </c>
      <c r="AT234" s="55">
        <f t="shared" si="250"/>
        <v>125.58780676626361</v>
      </c>
      <c r="AU234" s="55">
        <f t="shared" si="251"/>
        <v>125.59312846026725</v>
      </c>
      <c r="AV234" s="55">
        <f t="shared" si="266"/>
        <v>-1.312798758590361E-10</v>
      </c>
      <c r="AW234" s="55">
        <f t="shared" si="267"/>
        <v>-0.270035255270385</v>
      </c>
      <c r="AX234" s="55">
        <f t="shared" si="270"/>
        <v>1.3322788852519462E-08</v>
      </c>
      <c r="AY234" s="55">
        <f t="shared" si="271"/>
        <v>-0.0004599999993416252</v>
      </c>
      <c r="AZ234">
        <f t="shared" si="272"/>
        <v>0</v>
      </c>
      <c r="BA234">
        <f t="shared" si="273"/>
        <v>0</v>
      </c>
    </row>
    <row r="235" spans="1:53" ht="12.75">
      <c r="A235" s="50">
        <v>74</v>
      </c>
      <c r="B235" s="55">
        <f t="shared" si="268"/>
        <v>101.6</v>
      </c>
      <c r="C235" s="55">
        <f t="shared" si="253"/>
        <v>101.6</v>
      </c>
      <c r="D235" s="60">
        <f t="shared" si="254"/>
        <v>0.008814431891395413</v>
      </c>
      <c r="E235" s="55">
        <f t="shared" si="222"/>
        <v>0</v>
      </c>
      <c r="F235" s="55">
        <f t="shared" si="255"/>
        <v>-1.3962633995970624E-07</v>
      </c>
      <c r="G235" s="55">
        <f t="shared" si="256"/>
        <v>9.207950293772737E-08</v>
      </c>
      <c r="H235" s="60">
        <f t="shared" si="223"/>
        <v>0</v>
      </c>
      <c r="I235" s="60">
        <f t="shared" si="257"/>
        <v>3.1</v>
      </c>
      <c r="J235" s="55">
        <f t="shared" si="224"/>
        <v>101.60000057089292</v>
      </c>
      <c r="K235" s="55">
        <f t="shared" si="258"/>
        <v>0.001450170374359537</v>
      </c>
      <c r="L235" s="55">
        <f t="shared" si="225"/>
        <v>0.0007489610738675113</v>
      </c>
      <c r="M235" s="60">
        <f t="shared" si="226"/>
        <v>0.008814432733598387</v>
      </c>
      <c r="N235" s="60">
        <f t="shared" si="259"/>
        <v>3.1088144327335985</v>
      </c>
      <c r="O235" s="60">
        <f t="shared" si="227"/>
        <v>101.21320964143702</v>
      </c>
      <c r="P235" s="60">
        <f t="shared" si="228"/>
        <v>0.12404186838864335</v>
      </c>
      <c r="Q235" s="55">
        <f t="shared" si="229"/>
        <v>0.2473347757034192</v>
      </c>
      <c r="R235" s="55">
        <f t="shared" si="230"/>
        <v>164.06616059845226</v>
      </c>
      <c r="S235" s="55">
        <f t="shared" si="231"/>
        <v>0.098318380779163</v>
      </c>
      <c r="T235" s="55">
        <f t="shared" si="232"/>
        <v>0.0506980141450932</v>
      </c>
      <c r="U235" s="55">
        <f t="shared" si="233"/>
        <v>105.17359383308047</v>
      </c>
      <c r="V235" s="55">
        <f t="shared" si="260"/>
        <v>26.55684250055688</v>
      </c>
      <c r="W235" s="55">
        <f t="shared" si="234"/>
        <v>523.3752471653842</v>
      </c>
      <c r="X235" s="55">
        <f t="shared" si="235"/>
        <v>125.59868162573059</v>
      </c>
      <c r="Y235" s="55">
        <f t="shared" si="252"/>
        <v>-101.6</v>
      </c>
      <c r="Z235" s="60">
        <f t="shared" si="261"/>
        <v>0.008814431891395413</v>
      </c>
      <c r="AA235" s="55">
        <f t="shared" si="236"/>
        <v>0</v>
      </c>
      <c r="AB235" s="55">
        <f t="shared" si="269"/>
        <v>-1.3962633995970624E-07</v>
      </c>
      <c r="AC235" s="55">
        <f t="shared" si="237"/>
        <v>9.207950293772737E-08</v>
      </c>
      <c r="AD235" s="60">
        <f t="shared" si="238"/>
        <v>0</v>
      </c>
      <c r="AE235" s="60">
        <f t="shared" si="262"/>
        <v>3.1</v>
      </c>
      <c r="AF235" s="55">
        <f t="shared" si="239"/>
        <v>-101.59999942910707</v>
      </c>
      <c r="AG235" s="55">
        <f t="shared" si="263"/>
        <v>-0.0014501703002399342</v>
      </c>
      <c r="AH235" s="55">
        <f t="shared" si="240"/>
        <v>-0.0007486817825329657</v>
      </c>
      <c r="AI235" s="60">
        <f t="shared" si="241"/>
        <v>0.008814431049188665</v>
      </c>
      <c r="AJ235" s="60">
        <f t="shared" si="264"/>
        <v>3.108814431049189</v>
      </c>
      <c r="AK235" s="60">
        <f t="shared" si="242"/>
        <v>-101.21335273598064</v>
      </c>
      <c r="AL235" s="60">
        <f t="shared" si="243"/>
        <v>-0.12404176432254091</v>
      </c>
      <c r="AM235" s="55">
        <f t="shared" si="244"/>
        <v>-0.24733484686254886</v>
      </c>
      <c r="AN235" s="55">
        <f t="shared" si="245"/>
        <v>164.0666286652862</v>
      </c>
      <c r="AO235" s="55">
        <f t="shared" si="246"/>
        <v>-0.09831798132364189</v>
      </c>
      <c r="AP235" s="55">
        <f t="shared" si="247"/>
        <v>-0.05069888421526508</v>
      </c>
      <c r="AQ235" s="55">
        <f t="shared" si="248"/>
        <v>105.17313637450246</v>
      </c>
      <c r="AR235" s="55">
        <f t="shared" si="265"/>
        <v>-26.556734951248355</v>
      </c>
      <c r="AS235" s="55">
        <f t="shared" si="249"/>
        <v>523.3641303216381</v>
      </c>
      <c r="AT235" s="55">
        <f t="shared" si="250"/>
        <v>125.58757539024043</v>
      </c>
      <c r="AU235" s="55">
        <f t="shared" si="251"/>
        <v>125.59312846025337</v>
      </c>
      <c r="AV235" s="55">
        <f t="shared" si="266"/>
        <v>-1.4516388091578847E-10</v>
      </c>
      <c r="AW235" s="55">
        <f t="shared" si="267"/>
        <v>-0.2817759184388062</v>
      </c>
      <c r="AX235" s="55">
        <f t="shared" si="270"/>
        <v>1.4731791310726356E-08</v>
      </c>
      <c r="AY235" s="55">
        <f t="shared" si="271"/>
        <v>-0.0004799999993130003</v>
      </c>
      <c r="AZ235">
        <f t="shared" si="272"/>
        <v>0</v>
      </c>
      <c r="BA235">
        <f t="shared" si="273"/>
        <v>0</v>
      </c>
    </row>
    <row r="236" spans="1:53" ht="12.75">
      <c r="A236" s="50">
        <v>75</v>
      </c>
      <c r="B236" s="55">
        <f t="shared" si="268"/>
        <v>101.6</v>
      </c>
      <c r="C236" s="55">
        <f t="shared" si="253"/>
        <v>101.6</v>
      </c>
      <c r="D236" s="60">
        <f t="shared" si="254"/>
        <v>0.008814431891395413</v>
      </c>
      <c r="E236" s="55">
        <f t="shared" si="222"/>
        <v>0</v>
      </c>
      <c r="F236" s="55">
        <f t="shared" si="255"/>
        <v>-1.45444104124694E-07</v>
      </c>
      <c r="G236" s="55">
        <f t="shared" si="256"/>
        <v>9.5916148893466E-08</v>
      </c>
      <c r="H236" s="60">
        <f t="shared" si="223"/>
        <v>0</v>
      </c>
      <c r="I236" s="60">
        <f t="shared" si="257"/>
        <v>3.1</v>
      </c>
      <c r="J236" s="55">
        <f t="shared" si="224"/>
        <v>101.60000059468011</v>
      </c>
      <c r="K236" s="55">
        <f t="shared" si="258"/>
        <v>0.0014501703759036907</v>
      </c>
      <c r="L236" s="55">
        <f t="shared" si="225"/>
        <v>0.0007489668924369796</v>
      </c>
      <c r="M236" s="60">
        <f t="shared" si="226"/>
        <v>0.008814432768463387</v>
      </c>
      <c r="N236" s="60">
        <f t="shared" si="259"/>
        <v>3.1088144327684635</v>
      </c>
      <c r="O236" s="60">
        <f t="shared" si="227"/>
        <v>101.21320666030068</v>
      </c>
      <c r="P236" s="60">
        <f t="shared" si="228"/>
        <v>0.12404187055668707</v>
      </c>
      <c r="Q236" s="55">
        <f t="shared" si="229"/>
        <v>0.24733477422093716</v>
      </c>
      <c r="R236" s="55">
        <f t="shared" si="230"/>
        <v>164.0661508470571</v>
      </c>
      <c r="S236" s="55">
        <f t="shared" si="231"/>
        <v>0.09831838910115262</v>
      </c>
      <c r="T236" s="55">
        <f t="shared" si="232"/>
        <v>0.050697996018631925</v>
      </c>
      <c r="U236" s="55">
        <f t="shared" si="233"/>
        <v>105.17360336346991</v>
      </c>
      <c r="V236" s="55">
        <f t="shared" si="260"/>
        <v>26.556844741167325</v>
      </c>
      <c r="W236" s="55">
        <f t="shared" si="234"/>
        <v>523.3754787703422</v>
      </c>
      <c r="X236" s="55">
        <f t="shared" si="235"/>
        <v>125.59891300968297</v>
      </c>
      <c r="Y236" s="55">
        <f t="shared" si="252"/>
        <v>-101.6</v>
      </c>
      <c r="Z236" s="60">
        <f t="shared" si="261"/>
        <v>0.008814431891395413</v>
      </c>
      <c r="AA236" s="55">
        <f t="shared" si="236"/>
        <v>0</v>
      </c>
      <c r="AB236" s="55">
        <f t="shared" si="269"/>
        <v>-1.45444104124694E-07</v>
      </c>
      <c r="AC236" s="55">
        <f t="shared" si="237"/>
        <v>9.5916148893466E-08</v>
      </c>
      <c r="AD236" s="60">
        <f t="shared" si="238"/>
        <v>0</v>
      </c>
      <c r="AE236" s="60">
        <f t="shared" si="262"/>
        <v>3.1</v>
      </c>
      <c r="AF236" s="55">
        <f t="shared" si="239"/>
        <v>-101.59999940531988</v>
      </c>
      <c r="AG236" s="55">
        <f t="shared" si="263"/>
        <v>-0.0014501702986957805</v>
      </c>
      <c r="AH236" s="55">
        <f t="shared" si="240"/>
        <v>-0.0007486759639634996</v>
      </c>
      <c r="AI236" s="60">
        <f t="shared" si="241"/>
        <v>0.008814431013868695</v>
      </c>
      <c r="AJ236" s="60">
        <f t="shared" si="264"/>
        <v>3.108814431013869</v>
      </c>
      <c r="AK236" s="60">
        <f t="shared" si="242"/>
        <v>-101.21335571711697</v>
      </c>
      <c r="AL236" s="60">
        <f t="shared" si="243"/>
        <v>-0.12404176215449705</v>
      </c>
      <c r="AM236" s="55">
        <f t="shared" si="244"/>
        <v>-0.2473348483450306</v>
      </c>
      <c r="AN236" s="55">
        <f t="shared" si="245"/>
        <v>164.06663841667574</v>
      </c>
      <c r="AO236" s="55">
        <f t="shared" si="246"/>
        <v>-0.09831797300165154</v>
      </c>
      <c r="AP236" s="55">
        <f t="shared" si="247"/>
        <v>-0.050698902341727525</v>
      </c>
      <c r="AQ236" s="55">
        <f t="shared" si="248"/>
        <v>105.17312684411775</v>
      </c>
      <c r="AR236" s="55">
        <f t="shared" si="265"/>
        <v>-26.556732710637625</v>
      </c>
      <c r="AS236" s="55">
        <f t="shared" si="249"/>
        <v>523.3638987247745</v>
      </c>
      <c r="AT236" s="55">
        <f t="shared" si="250"/>
        <v>125.58734401438164</v>
      </c>
      <c r="AU236" s="55">
        <f t="shared" si="251"/>
        <v>125.59312846023961</v>
      </c>
      <c r="AV236" s="55">
        <f t="shared" si="266"/>
        <v>-1.58919988280104E-10</v>
      </c>
      <c r="AW236" s="55">
        <f t="shared" si="267"/>
        <v>-0.29351658168223616</v>
      </c>
      <c r="AX236" s="55">
        <f t="shared" si="270"/>
        <v>1.6127814217117706E-08</v>
      </c>
      <c r="AY236" s="55">
        <f t="shared" si="271"/>
        <v>-0.0004999999992843753</v>
      </c>
      <c r="AZ236">
        <f t="shared" si="272"/>
        <v>0</v>
      </c>
      <c r="BA236">
        <f t="shared" si="273"/>
        <v>0</v>
      </c>
    </row>
    <row r="237" spans="1:53" ht="12.75">
      <c r="A237" s="50">
        <v>76</v>
      </c>
      <c r="B237" s="55">
        <f t="shared" si="268"/>
        <v>101.6</v>
      </c>
      <c r="C237" s="55">
        <f t="shared" si="253"/>
        <v>101.6</v>
      </c>
      <c r="D237" s="60">
        <f t="shared" si="254"/>
        <v>0.008814431891395413</v>
      </c>
      <c r="E237" s="55">
        <f t="shared" si="222"/>
        <v>0</v>
      </c>
      <c r="F237" s="55">
        <f t="shared" si="255"/>
        <v>-1.5126186828968174E-07</v>
      </c>
      <c r="G237" s="55">
        <f t="shared" si="256"/>
        <v>9.97527948492046E-08</v>
      </c>
      <c r="H237" s="60">
        <f t="shared" si="223"/>
        <v>0</v>
      </c>
      <c r="I237" s="60">
        <f t="shared" si="257"/>
        <v>3.1</v>
      </c>
      <c r="J237" s="55">
        <f t="shared" si="224"/>
        <v>101.60000061846732</v>
      </c>
      <c r="K237" s="55">
        <f t="shared" si="258"/>
        <v>0.0014501703774478548</v>
      </c>
      <c r="L237" s="55">
        <f t="shared" si="225"/>
        <v>0.0007489727110064535</v>
      </c>
      <c r="M237" s="60">
        <f t="shared" si="226"/>
        <v>0.00881443280378158</v>
      </c>
      <c r="N237" s="60">
        <f t="shared" si="259"/>
        <v>3.108814432803782</v>
      </c>
      <c r="O237" s="60">
        <f t="shared" si="227"/>
        <v>101.21320367916437</v>
      </c>
      <c r="P237" s="60">
        <f t="shared" si="228"/>
        <v>0.1240418727247308</v>
      </c>
      <c r="Q237" s="55">
        <f t="shared" si="229"/>
        <v>0.24733477273845514</v>
      </c>
      <c r="R237" s="55">
        <f t="shared" si="230"/>
        <v>164.06614109566192</v>
      </c>
      <c r="S237" s="55">
        <f t="shared" si="231"/>
        <v>0.09831839742314219</v>
      </c>
      <c r="T237" s="55">
        <f t="shared" si="232"/>
        <v>0.05069797789217076</v>
      </c>
      <c r="U237" s="55">
        <f t="shared" si="233"/>
        <v>105.17361289385929</v>
      </c>
      <c r="V237" s="55">
        <f t="shared" si="260"/>
        <v>26.55684698177775</v>
      </c>
      <c r="W237" s="55">
        <f t="shared" si="234"/>
        <v>523.3757103754639</v>
      </c>
      <c r="X237" s="55">
        <f t="shared" si="235"/>
        <v>125.59914439379884</v>
      </c>
      <c r="Y237" s="55">
        <f t="shared" si="252"/>
        <v>-101.6</v>
      </c>
      <c r="Z237" s="60">
        <f t="shared" si="261"/>
        <v>0.008814431891395413</v>
      </c>
      <c r="AA237" s="55">
        <f t="shared" si="236"/>
        <v>0</v>
      </c>
      <c r="AB237" s="55">
        <f t="shared" si="269"/>
        <v>-1.5126186828968174E-07</v>
      </c>
      <c r="AC237" s="55">
        <f t="shared" si="237"/>
        <v>9.97527948492046E-08</v>
      </c>
      <c r="AD237" s="60">
        <f t="shared" si="238"/>
        <v>0</v>
      </c>
      <c r="AE237" s="60">
        <f t="shared" si="262"/>
        <v>3.1</v>
      </c>
      <c r="AF237" s="55">
        <f t="shared" si="239"/>
        <v>-101.59999938153267</v>
      </c>
      <c r="AG237" s="55">
        <f t="shared" si="263"/>
        <v>-0.0014501702971516234</v>
      </c>
      <c r="AH237" s="55">
        <f t="shared" si="240"/>
        <v>-0.0007486701453940313</v>
      </c>
      <c r="AI237" s="60">
        <f t="shared" si="241"/>
        <v>0.008814430979005694</v>
      </c>
      <c r="AJ237" s="60">
        <f t="shared" si="264"/>
        <v>3.108814430979006</v>
      </c>
      <c r="AK237" s="60">
        <f t="shared" si="242"/>
        <v>-101.21335869825329</v>
      </c>
      <c r="AL237" s="60">
        <f t="shared" si="243"/>
        <v>-0.12404175998645318</v>
      </c>
      <c r="AM237" s="55">
        <f t="shared" si="244"/>
        <v>-0.24733484982751233</v>
      </c>
      <c r="AN237" s="55">
        <f t="shared" si="245"/>
        <v>164.06664816806511</v>
      </c>
      <c r="AO237" s="55">
        <f t="shared" si="246"/>
        <v>-0.09831796467966117</v>
      </c>
      <c r="AP237" s="55">
        <f t="shared" si="247"/>
        <v>-0.050698920468189995</v>
      </c>
      <c r="AQ237" s="55">
        <f t="shared" si="248"/>
        <v>105.17311731373326</v>
      </c>
      <c r="AR237" s="55">
        <f t="shared" si="265"/>
        <v>-26.556730470026892</v>
      </c>
      <c r="AS237" s="55">
        <f t="shared" si="249"/>
        <v>523.363667128076</v>
      </c>
      <c r="AT237" s="55">
        <f t="shared" si="250"/>
        <v>125.58711263868804</v>
      </c>
      <c r="AU237" s="55">
        <f t="shared" si="251"/>
        <v>125.59312846022445</v>
      </c>
      <c r="AV237" s="55">
        <f t="shared" si="266"/>
        <v>-1.7408297026122455E-10</v>
      </c>
      <c r="AW237" s="55">
        <f t="shared" si="267"/>
        <v>-0.30525724488240985</v>
      </c>
      <c r="AX237" s="55">
        <f t="shared" si="270"/>
        <v>1.766661219348098E-08</v>
      </c>
      <c r="AY237" s="55">
        <f t="shared" si="271"/>
        <v>-0.0005199999992557502</v>
      </c>
      <c r="AZ237">
        <f t="shared" si="272"/>
        <v>0</v>
      </c>
      <c r="BA237">
        <f t="shared" si="273"/>
        <v>0</v>
      </c>
    </row>
    <row r="238" spans="1:53" ht="12.75">
      <c r="A238" s="50">
        <v>77</v>
      </c>
      <c r="B238" s="55">
        <f t="shared" si="268"/>
        <v>101.6</v>
      </c>
      <c r="C238" s="55">
        <f t="shared" si="253"/>
        <v>101.6</v>
      </c>
      <c r="D238" s="60">
        <f t="shared" si="254"/>
        <v>0.008814431891395413</v>
      </c>
      <c r="E238" s="55">
        <f t="shared" si="222"/>
        <v>0</v>
      </c>
      <c r="F238" s="55">
        <f t="shared" si="255"/>
        <v>-1.5707963245466951E-07</v>
      </c>
      <c r="G238" s="55">
        <f t="shared" si="256"/>
        <v>1.0358944080494324E-07</v>
      </c>
      <c r="H238" s="60">
        <f t="shared" si="223"/>
        <v>0</v>
      </c>
      <c r="I238" s="60">
        <f t="shared" si="257"/>
        <v>3.1</v>
      </c>
      <c r="J238" s="55">
        <f t="shared" si="224"/>
        <v>101.60000064225453</v>
      </c>
      <c r="K238" s="55">
        <f t="shared" si="258"/>
        <v>0.0014501703789920155</v>
      </c>
      <c r="L238" s="55">
        <f t="shared" si="225"/>
        <v>0.0007489785295759256</v>
      </c>
      <c r="M238" s="60">
        <f t="shared" si="226"/>
        <v>0.008814432838644581</v>
      </c>
      <c r="N238" s="60">
        <f t="shared" si="259"/>
        <v>3.1088144328386447</v>
      </c>
      <c r="O238" s="60">
        <f t="shared" si="227"/>
        <v>101.21320069802803</v>
      </c>
      <c r="P238" s="60">
        <f t="shared" si="228"/>
        <v>0.12404187489277455</v>
      </c>
      <c r="Q238" s="55">
        <f t="shared" si="229"/>
        <v>0.24733477125597317</v>
      </c>
      <c r="R238" s="55">
        <f t="shared" si="230"/>
        <v>164.0661313442659</v>
      </c>
      <c r="S238" s="55">
        <f t="shared" si="231"/>
        <v>0.09831840574513218</v>
      </c>
      <c r="T238" s="55">
        <f t="shared" si="232"/>
        <v>0.05069795976570882</v>
      </c>
      <c r="U238" s="55">
        <f t="shared" si="233"/>
        <v>105.17362242424946</v>
      </c>
      <c r="V238" s="55">
        <f t="shared" si="260"/>
        <v>26.556849222388283</v>
      </c>
      <c r="W238" s="55">
        <f t="shared" si="234"/>
        <v>523.3759419807616</v>
      </c>
      <c r="X238" s="55">
        <f t="shared" si="235"/>
        <v>125.59937577809069</v>
      </c>
      <c r="Y238" s="55">
        <f t="shared" si="252"/>
        <v>-101.6</v>
      </c>
      <c r="Z238" s="60">
        <f t="shared" si="261"/>
        <v>0.008814431891395413</v>
      </c>
      <c r="AA238" s="55">
        <f t="shared" si="236"/>
        <v>0</v>
      </c>
      <c r="AB238" s="55">
        <f t="shared" si="269"/>
        <v>-1.5707963245466951E-07</v>
      </c>
      <c r="AC238" s="55">
        <f t="shared" si="237"/>
        <v>1.0358944080494324E-07</v>
      </c>
      <c r="AD238" s="60">
        <f t="shared" si="238"/>
        <v>0</v>
      </c>
      <c r="AE238" s="60">
        <f t="shared" si="262"/>
        <v>3.1</v>
      </c>
      <c r="AF238" s="55">
        <f t="shared" si="239"/>
        <v>-101.59999935774546</v>
      </c>
      <c r="AG238" s="55">
        <f t="shared" si="263"/>
        <v>-0.0014501702956074627</v>
      </c>
      <c r="AH238" s="55">
        <f t="shared" si="240"/>
        <v>-0.0007486643268245618</v>
      </c>
      <c r="AI238" s="60">
        <f t="shared" si="241"/>
        <v>0.008814430943685725</v>
      </c>
      <c r="AJ238" s="60">
        <f t="shared" si="264"/>
        <v>3.108814430943686</v>
      </c>
      <c r="AK238" s="60">
        <f t="shared" si="242"/>
        <v>-101.2133616793896</v>
      </c>
      <c r="AL238" s="60">
        <f t="shared" si="243"/>
        <v>-0.12404175781840932</v>
      </c>
      <c r="AM238" s="55">
        <f t="shared" si="244"/>
        <v>-0.24733485130999408</v>
      </c>
      <c r="AN238" s="55">
        <f t="shared" si="245"/>
        <v>164.06665791945437</v>
      </c>
      <c r="AO238" s="55">
        <f t="shared" si="246"/>
        <v>-0.09831795635767085</v>
      </c>
      <c r="AP238" s="55">
        <f t="shared" si="247"/>
        <v>-0.05069893859465238</v>
      </c>
      <c r="AQ238" s="55">
        <f t="shared" si="248"/>
        <v>105.17310778334883</v>
      </c>
      <c r="AR238" s="55">
        <f t="shared" si="265"/>
        <v>-26.556728229416166</v>
      </c>
      <c r="AS238" s="55">
        <f t="shared" si="249"/>
        <v>523.3634355315443</v>
      </c>
      <c r="AT238" s="55">
        <f t="shared" si="250"/>
        <v>125.58688126316133</v>
      </c>
      <c r="AU238" s="55">
        <f t="shared" si="251"/>
        <v>125.593128460215</v>
      </c>
      <c r="AV238" s="55">
        <f t="shared" si="266"/>
        <v>-1.8353318864683388E-10</v>
      </c>
      <c r="AW238" s="55">
        <f t="shared" si="267"/>
        <v>-0.3169979083126019</v>
      </c>
      <c r="AX238" s="55">
        <f t="shared" si="270"/>
        <v>1.8625656855413207E-08</v>
      </c>
      <c r="AY238" s="55">
        <f t="shared" si="271"/>
        <v>-0.0005399999992271253</v>
      </c>
      <c r="AZ238">
        <f t="shared" si="272"/>
        <v>0</v>
      </c>
      <c r="BA238">
        <f t="shared" si="273"/>
        <v>0</v>
      </c>
    </row>
    <row r="239" spans="1:53" ht="12.75">
      <c r="A239" s="50">
        <v>78</v>
      </c>
      <c r="B239" s="55">
        <f t="shared" si="268"/>
        <v>101.6</v>
      </c>
      <c r="C239" s="55">
        <f t="shared" si="253"/>
        <v>101.6</v>
      </c>
      <c r="D239" s="60">
        <f t="shared" si="254"/>
        <v>0.008814431891395413</v>
      </c>
      <c r="E239" s="55">
        <f t="shared" si="222"/>
        <v>0</v>
      </c>
      <c r="F239" s="55">
        <f t="shared" si="255"/>
        <v>-1.6289739661965726E-07</v>
      </c>
      <c r="G239" s="55">
        <f t="shared" si="256"/>
        <v>1.0742608676068185E-07</v>
      </c>
      <c r="H239" s="60">
        <f t="shared" si="223"/>
        <v>0</v>
      </c>
      <c r="I239" s="60">
        <f t="shared" si="257"/>
        <v>3.1</v>
      </c>
      <c r="J239" s="55">
        <f t="shared" si="224"/>
        <v>101.60000066604174</v>
      </c>
      <c r="K239" s="55">
        <f t="shared" si="258"/>
        <v>0.0014501703805361726</v>
      </c>
      <c r="L239" s="55">
        <f t="shared" si="225"/>
        <v>0.000748984348145396</v>
      </c>
      <c r="M239" s="60">
        <f t="shared" si="226"/>
        <v>0.008814432873966549</v>
      </c>
      <c r="N239" s="60">
        <f t="shared" si="259"/>
        <v>3.1088144328739666</v>
      </c>
      <c r="O239" s="60">
        <f t="shared" si="227"/>
        <v>101.21319771689171</v>
      </c>
      <c r="P239" s="60">
        <f t="shared" si="228"/>
        <v>0.1240418770608183</v>
      </c>
      <c r="Q239" s="55">
        <f t="shared" si="229"/>
        <v>0.2473347697734912</v>
      </c>
      <c r="R239" s="55">
        <f t="shared" si="230"/>
        <v>164.0661215928705</v>
      </c>
      <c r="S239" s="55">
        <f t="shared" si="231"/>
        <v>0.09831841406712177</v>
      </c>
      <c r="T239" s="55">
        <f t="shared" si="232"/>
        <v>0.05069794163924765</v>
      </c>
      <c r="U239" s="55">
        <f t="shared" si="233"/>
        <v>105.173631954639</v>
      </c>
      <c r="V239" s="55">
        <f t="shared" si="260"/>
        <v>26.55685146299871</v>
      </c>
      <c r="W239" s="55">
        <f t="shared" si="234"/>
        <v>523.3761735862146</v>
      </c>
      <c r="X239" s="55">
        <f t="shared" si="235"/>
        <v>125.59960716253795</v>
      </c>
      <c r="Y239" s="55">
        <f t="shared" si="252"/>
        <v>-101.6</v>
      </c>
      <c r="Z239" s="60">
        <f t="shared" si="261"/>
        <v>0.008814431891395413</v>
      </c>
      <c r="AA239" s="55">
        <f t="shared" si="236"/>
        <v>0</v>
      </c>
      <c r="AB239" s="55">
        <f t="shared" si="269"/>
        <v>-1.6289739661965726E-07</v>
      </c>
      <c r="AC239" s="55">
        <f t="shared" si="237"/>
        <v>1.0742608676068185E-07</v>
      </c>
      <c r="AD239" s="60">
        <f t="shared" si="238"/>
        <v>0</v>
      </c>
      <c r="AE239" s="60">
        <f t="shared" si="262"/>
        <v>3.1</v>
      </c>
      <c r="AF239" s="55">
        <f t="shared" si="239"/>
        <v>-101.59999933395825</v>
      </c>
      <c r="AG239" s="55">
        <f t="shared" si="263"/>
        <v>-0.0014501702940633056</v>
      </c>
      <c r="AH239" s="55">
        <f t="shared" si="240"/>
        <v>-0.0007486585082550935</v>
      </c>
      <c r="AI239" s="60">
        <f t="shared" si="241"/>
        <v>0.00881443090882228</v>
      </c>
      <c r="AJ239" s="60">
        <f t="shared" si="264"/>
        <v>3.108814430908822</v>
      </c>
      <c r="AK239" s="60">
        <f t="shared" si="242"/>
        <v>-101.21336466052593</v>
      </c>
      <c r="AL239" s="60">
        <f t="shared" si="243"/>
        <v>-0.1240417556503654</v>
      </c>
      <c r="AM239" s="55">
        <f t="shared" si="244"/>
        <v>-0.24733485279247572</v>
      </c>
      <c r="AN239" s="55">
        <f t="shared" si="245"/>
        <v>164.0666676708434</v>
      </c>
      <c r="AO239" s="55">
        <f t="shared" si="246"/>
        <v>-0.0983179480356805</v>
      </c>
      <c r="AP239" s="55">
        <f t="shared" si="247"/>
        <v>-0.05069895672111471</v>
      </c>
      <c r="AQ239" s="55">
        <f t="shared" si="248"/>
        <v>105.17309825296468</v>
      </c>
      <c r="AR239" s="55">
        <f t="shared" si="265"/>
        <v>-26.55672598880544</v>
      </c>
      <c r="AS239" s="55">
        <f t="shared" si="249"/>
        <v>523.3632039351785</v>
      </c>
      <c r="AT239" s="55">
        <f t="shared" si="250"/>
        <v>125.58664988780038</v>
      </c>
      <c r="AU239" s="55">
        <f t="shared" si="251"/>
        <v>125.59312846020042</v>
      </c>
      <c r="AV239" s="55">
        <f t="shared" si="266"/>
        <v>-1.9811352558463113E-10</v>
      </c>
      <c r="AW239" s="55">
        <f t="shared" si="267"/>
        <v>-0.3287385714788736</v>
      </c>
      <c r="AX239" s="55">
        <f t="shared" si="270"/>
        <v>2.010532576239437E-08</v>
      </c>
      <c r="AY239" s="55">
        <f t="shared" si="271"/>
        <v>-0.0005599999991985002</v>
      </c>
      <c r="AZ239">
        <f t="shared" si="272"/>
        <v>0</v>
      </c>
      <c r="BA239">
        <f t="shared" si="273"/>
        <v>0</v>
      </c>
    </row>
    <row r="240" spans="1:53" ht="12.75">
      <c r="A240" s="50">
        <v>79</v>
      </c>
      <c r="B240" s="55">
        <f t="shared" si="268"/>
        <v>101.6</v>
      </c>
      <c r="C240" s="55">
        <f t="shared" si="253"/>
        <v>101.6</v>
      </c>
      <c r="D240" s="60">
        <f t="shared" si="254"/>
        <v>0.008814431891395413</v>
      </c>
      <c r="E240" s="55">
        <f t="shared" si="222"/>
        <v>0</v>
      </c>
      <c r="F240" s="55">
        <f t="shared" si="255"/>
        <v>-1.6871516078464504E-07</v>
      </c>
      <c r="G240" s="55">
        <f t="shared" si="256"/>
        <v>1.1126273271642047E-07</v>
      </c>
      <c r="H240" s="60">
        <f t="shared" si="223"/>
        <v>0</v>
      </c>
      <c r="I240" s="60">
        <f t="shared" si="257"/>
        <v>3.1</v>
      </c>
      <c r="J240" s="55">
        <f t="shared" si="224"/>
        <v>101.60000068982893</v>
      </c>
      <c r="K240" s="55">
        <f t="shared" si="258"/>
        <v>0.0014501703820803333</v>
      </c>
      <c r="L240" s="55">
        <f t="shared" si="225"/>
        <v>0.0007489901667148682</v>
      </c>
      <c r="M240" s="60">
        <f t="shared" si="226"/>
        <v>0.008814432908831549</v>
      </c>
      <c r="N240" s="60">
        <f t="shared" si="259"/>
        <v>3.1088144329088316</v>
      </c>
      <c r="O240" s="60">
        <f t="shared" si="227"/>
        <v>101.21319473575538</v>
      </c>
      <c r="P240" s="60">
        <f t="shared" si="228"/>
        <v>0.12404187922886203</v>
      </c>
      <c r="Q240" s="55">
        <f t="shared" si="229"/>
        <v>0.2473347682910092</v>
      </c>
      <c r="R240" s="55">
        <f t="shared" si="230"/>
        <v>164.066111841475</v>
      </c>
      <c r="S240" s="55">
        <f t="shared" si="231"/>
        <v>0.09831842238911129</v>
      </c>
      <c r="T240" s="55">
        <f t="shared" si="232"/>
        <v>0.050697923512786625</v>
      </c>
      <c r="U240" s="55">
        <f t="shared" si="233"/>
        <v>105.17364148502867</v>
      </c>
      <c r="V240" s="55">
        <f t="shared" si="260"/>
        <v>26.556853703609118</v>
      </c>
      <c r="W240" s="55">
        <f t="shared" si="234"/>
        <v>523.3764051918313</v>
      </c>
      <c r="X240" s="55">
        <f t="shared" si="235"/>
        <v>125.59983854714869</v>
      </c>
      <c r="Y240" s="55">
        <f t="shared" si="252"/>
        <v>-101.6</v>
      </c>
      <c r="Z240" s="60">
        <f t="shared" si="261"/>
        <v>0.008814431891395413</v>
      </c>
      <c r="AA240" s="55">
        <f t="shared" si="236"/>
        <v>0</v>
      </c>
      <c r="AB240" s="55">
        <f t="shared" si="269"/>
        <v>-1.6871516078464504E-07</v>
      </c>
      <c r="AC240" s="55">
        <f t="shared" si="237"/>
        <v>1.1126273271642047E-07</v>
      </c>
      <c r="AD240" s="60">
        <f t="shared" si="238"/>
        <v>0</v>
      </c>
      <c r="AE240" s="60">
        <f t="shared" si="262"/>
        <v>3.1</v>
      </c>
      <c r="AF240" s="55">
        <f t="shared" si="239"/>
        <v>-101.59999931017106</v>
      </c>
      <c r="AG240" s="55">
        <f t="shared" si="263"/>
        <v>-0.001450170292519138</v>
      </c>
      <c r="AH240" s="55">
        <f t="shared" si="240"/>
        <v>-0.0007486526896856205</v>
      </c>
      <c r="AI240" s="60">
        <f t="shared" si="241"/>
        <v>0.008814430873500756</v>
      </c>
      <c r="AJ240" s="60">
        <f t="shared" si="264"/>
        <v>3.108814430873501</v>
      </c>
      <c r="AK240" s="60">
        <f t="shared" si="242"/>
        <v>-101.21336764166226</v>
      </c>
      <c r="AL240" s="60">
        <f t="shared" si="243"/>
        <v>-0.12404175348232155</v>
      </c>
      <c r="AM240" s="55">
        <f t="shared" si="244"/>
        <v>-0.24733485427495747</v>
      </c>
      <c r="AN240" s="55">
        <f t="shared" si="245"/>
        <v>164.0666774222325</v>
      </c>
      <c r="AO240" s="55">
        <f t="shared" si="246"/>
        <v>-0.0983179397136901</v>
      </c>
      <c r="AP240" s="55">
        <f t="shared" si="247"/>
        <v>-0.050698974847577266</v>
      </c>
      <c r="AQ240" s="55">
        <f t="shared" si="248"/>
        <v>105.17308872258036</v>
      </c>
      <c r="AR240" s="55">
        <f t="shared" si="265"/>
        <v>-26.55672374819469</v>
      </c>
      <c r="AS240" s="55">
        <f t="shared" si="249"/>
        <v>523.3629723389756</v>
      </c>
      <c r="AT240" s="55">
        <f t="shared" si="250"/>
        <v>125.58641851260222</v>
      </c>
      <c r="AU240" s="55">
        <f t="shared" si="251"/>
        <v>125.59312846018321</v>
      </c>
      <c r="AV240" s="55">
        <f t="shared" si="266"/>
        <v>-2.1532287064474076E-10</v>
      </c>
      <c r="AW240" s="55">
        <f t="shared" si="267"/>
        <v>-0.3404792346638752</v>
      </c>
      <c r="AX240" s="55">
        <f t="shared" si="270"/>
        <v>2.1851796567807888E-08</v>
      </c>
      <c r="AY240" s="55">
        <f t="shared" si="271"/>
        <v>-0.0005799999991698754</v>
      </c>
      <c r="AZ240">
        <f t="shared" si="272"/>
        <v>0</v>
      </c>
      <c r="BA240">
        <f t="shared" si="273"/>
        <v>0</v>
      </c>
    </row>
    <row r="241" spans="1:53" ht="12.75">
      <c r="A241" s="50">
        <v>80</v>
      </c>
      <c r="B241" s="55">
        <f t="shared" si="268"/>
        <v>101.6</v>
      </c>
      <c r="C241" s="55">
        <f t="shared" si="253"/>
        <v>101.6</v>
      </c>
      <c r="D241" s="60">
        <f t="shared" si="254"/>
        <v>0.008814431891395413</v>
      </c>
      <c r="E241" s="55">
        <f t="shared" si="222"/>
        <v>0</v>
      </c>
      <c r="F241" s="55">
        <f t="shared" si="255"/>
        <v>-1.7453292494963279E-07</v>
      </c>
      <c r="G241" s="55">
        <f t="shared" si="256"/>
        <v>1.150993786721591E-07</v>
      </c>
      <c r="H241" s="60">
        <f t="shared" si="223"/>
        <v>0</v>
      </c>
      <c r="I241" s="60">
        <f t="shared" si="257"/>
        <v>3.1</v>
      </c>
      <c r="J241" s="55">
        <f t="shared" si="224"/>
        <v>101.60000071361614</v>
      </c>
      <c r="K241" s="55">
        <f t="shared" si="258"/>
        <v>0.0014501703836244835</v>
      </c>
      <c r="L241" s="55">
        <f t="shared" si="225"/>
        <v>0.0007489959852843347</v>
      </c>
      <c r="M241" s="60">
        <f t="shared" si="226"/>
        <v>0.008814432944149742</v>
      </c>
      <c r="N241" s="60">
        <f t="shared" si="259"/>
        <v>3.1088144329441496</v>
      </c>
      <c r="O241" s="60">
        <f t="shared" si="227"/>
        <v>101.21319175461906</v>
      </c>
      <c r="P241" s="60">
        <f t="shared" si="228"/>
        <v>0.12404188139690574</v>
      </c>
      <c r="Q241" s="55">
        <f t="shared" si="229"/>
        <v>0.24733476680852715</v>
      </c>
      <c r="R241" s="55">
        <f t="shared" si="230"/>
        <v>164.06610209007846</v>
      </c>
      <c r="S241" s="55">
        <f t="shared" si="231"/>
        <v>0.09831843071110133</v>
      </c>
      <c r="T241" s="55">
        <f t="shared" si="232"/>
        <v>0.05069790538632449</v>
      </c>
      <c r="U241" s="55">
        <f t="shared" si="233"/>
        <v>105.17365101541935</v>
      </c>
      <c r="V241" s="55">
        <f t="shared" si="260"/>
        <v>26.556855944219663</v>
      </c>
      <c r="W241" s="55">
        <f t="shared" si="234"/>
        <v>523.3766367976278</v>
      </c>
      <c r="X241" s="55">
        <f t="shared" si="235"/>
        <v>125.60006993193929</v>
      </c>
      <c r="Y241" s="55">
        <f t="shared" si="252"/>
        <v>-101.6</v>
      </c>
      <c r="Z241" s="60">
        <f t="shared" si="261"/>
        <v>0.008814431891395413</v>
      </c>
      <c r="AA241" s="55">
        <f t="shared" si="236"/>
        <v>0</v>
      </c>
      <c r="AB241" s="55">
        <f t="shared" si="269"/>
        <v>-1.7453292494963279E-07</v>
      </c>
      <c r="AC241" s="55">
        <f t="shared" si="237"/>
        <v>1.150993786721591E-07</v>
      </c>
      <c r="AD241" s="60">
        <f t="shared" si="238"/>
        <v>0</v>
      </c>
      <c r="AE241" s="60">
        <f t="shared" si="262"/>
        <v>3.1</v>
      </c>
      <c r="AF241" s="55">
        <f t="shared" si="239"/>
        <v>-101.59999928638385</v>
      </c>
      <c r="AG241" s="55">
        <f t="shared" si="263"/>
        <v>-0.0014501702909749808</v>
      </c>
      <c r="AH241" s="55">
        <f t="shared" si="240"/>
        <v>-0.0007486468711161522</v>
      </c>
      <c r="AI241" s="60">
        <f t="shared" si="241"/>
        <v>0.00881443083863731</v>
      </c>
      <c r="AJ241" s="60">
        <f t="shared" si="264"/>
        <v>3.1088144308386374</v>
      </c>
      <c r="AK241" s="60">
        <f t="shared" si="242"/>
        <v>-101.21337062279858</v>
      </c>
      <c r="AL241" s="60">
        <f t="shared" si="243"/>
        <v>-0.12404175131427769</v>
      </c>
      <c r="AM241" s="55">
        <f t="shared" si="244"/>
        <v>-0.24733485575743924</v>
      </c>
      <c r="AN241" s="55">
        <f t="shared" si="245"/>
        <v>164.0666871736214</v>
      </c>
      <c r="AO241" s="55">
        <f t="shared" si="246"/>
        <v>-0.0983179313916997</v>
      </c>
      <c r="AP241" s="55">
        <f t="shared" si="247"/>
        <v>-0.05069899297403985</v>
      </c>
      <c r="AQ241" s="55">
        <f t="shared" si="248"/>
        <v>105.17307919219627</v>
      </c>
      <c r="AR241" s="55">
        <f t="shared" si="265"/>
        <v>-26.556721507583937</v>
      </c>
      <c r="AS241" s="55">
        <f t="shared" si="249"/>
        <v>523.362740742938</v>
      </c>
      <c r="AT241" s="55">
        <f t="shared" si="250"/>
        <v>125.58618713756937</v>
      </c>
      <c r="AU241" s="55">
        <f t="shared" si="251"/>
        <v>125.59312846017284</v>
      </c>
      <c r="AV241" s="55">
        <f t="shared" si="266"/>
        <v>-2.2569679458683822E-10</v>
      </c>
      <c r="AW241" s="55">
        <f t="shared" si="267"/>
        <v>-0.35221989821803334</v>
      </c>
      <c r="AX241" s="55">
        <f t="shared" si="270"/>
        <v>2.2904582437297595E-08</v>
      </c>
      <c r="AY241" s="55">
        <f t="shared" si="271"/>
        <v>-0.0005999999991412504</v>
      </c>
      <c r="AZ241">
        <f t="shared" si="272"/>
        <v>0</v>
      </c>
      <c r="BA241">
        <f t="shared" si="273"/>
        <v>0</v>
      </c>
    </row>
    <row r="242" spans="1:53" ht="12.75">
      <c r="A242" s="50">
        <v>81</v>
      </c>
      <c r="B242" s="55">
        <f t="shared" si="268"/>
        <v>101.6</v>
      </c>
      <c r="C242" s="55">
        <f t="shared" si="253"/>
        <v>101.6</v>
      </c>
      <c r="D242" s="60">
        <f t="shared" si="254"/>
        <v>0.008814431891395413</v>
      </c>
      <c r="E242" s="55">
        <f t="shared" si="222"/>
        <v>0</v>
      </c>
      <c r="F242" s="55">
        <f t="shared" si="255"/>
        <v>-1.8035068911462056E-07</v>
      </c>
      <c r="G242" s="55">
        <f t="shared" si="256"/>
        <v>1.1893602462789771E-07</v>
      </c>
      <c r="H242" s="60">
        <f t="shared" si="223"/>
        <v>0</v>
      </c>
      <c r="I242" s="60">
        <f t="shared" si="257"/>
        <v>3.1</v>
      </c>
      <c r="J242" s="55">
        <f t="shared" si="224"/>
        <v>101.60000073740335</v>
      </c>
      <c r="K242" s="55">
        <f t="shared" si="258"/>
        <v>0.0014501703851686441</v>
      </c>
      <c r="L242" s="55">
        <f t="shared" si="225"/>
        <v>0.0007490018038538069</v>
      </c>
      <c r="M242" s="60">
        <f t="shared" si="226"/>
        <v>0.008814432979012743</v>
      </c>
      <c r="N242" s="60">
        <f t="shared" si="259"/>
        <v>3.108814432979013</v>
      </c>
      <c r="O242" s="60">
        <f t="shared" si="227"/>
        <v>101.21318877348273</v>
      </c>
      <c r="P242" s="60">
        <f t="shared" si="228"/>
        <v>0.12404188356494945</v>
      </c>
      <c r="Q242" s="55">
        <f t="shared" si="229"/>
        <v>0.2473347653260451</v>
      </c>
      <c r="R242" s="55">
        <f t="shared" si="230"/>
        <v>164.06609233868267</v>
      </c>
      <c r="S242" s="55">
        <f t="shared" si="231"/>
        <v>0.09831843903309087</v>
      </c>
      <c r="T242" s="55">
        <f t="shared" si="232"/>
        <v>0.05069788725986335</v>
      </c>
      <c r="U242" s="55">
        <f t="shared" si="233"/>
        <v>105.17366054580924</v>
      </c>
      <c r="V242" s="55">
        <f t="shared" si="260"/>
        <v>26.55685818483007</v>
      </c>
      <c r="W242" s="55">
        <f t="shared" si="234"/>
        <v>523.3768684035767</v>
      </c>
      <c r="X242" s="55">
        <f t="shared" si="235"/>
        <v>125.60030131688245</v>
      </c>
      <c r="Y242" s="55">
        <f t="shared" si="252"/>
        <v>-101.6</v>
      </c>
      <c r="Z242" s="60">
        <f t="shared" si="261"/>
        <v>0.008814431891395413</v>
      </c>
      <c r="AA242" s="55">
        <f t="shared" si="236"/>
        <v>0</v>
      </c>
      <c r="AB242" s="55">
        <f t="shared" si="269"/>
        <v>-1.8035068911462056E-07</v>
      </c>
      <c r="AC242" s="55">
        <f t="shared" si="237"/>
        <v>1.1893602462789771E-07</v>
      </c>
      <c r="AD242" s="60">
        <f t="shared" si="238"/>
        <v>0</v>
      </c>
      <c r="AE242" s="60">
        <f t="shared" si="262"/>
        <v>3.1</v>
      </c>
      <c r="AF242" s="55">
        <f t="shared" si="239"/>
        <v>-101.59999926259664</v>
      </c>
      <c r="AG242" s="55">
        <f t="shared" si="263"/>
        <v>-0.0014501702894308306</v>
      </c>
      <c r="AH242" s="55">
        <f t="shared" si="240"/>
        <v>-0.0007486410525466879</v>
      </c>
      <c r="AI242" s="60">
        <f t="shared" si="241"/>
        <v>0.008814430803317563</v>
      </c>
      <c r="AJ242" s="60">
        <f t="shared" si="264"/>
        <v>3.1088144308033177</v>
      </c>
      <c r="AK242" s="60">
        <f t="shared" si="242"/>
        <v>-101.2133736039349</v>
      </c>
      <c r="AL242" s="60">
        <f t="shared" si="243"/>
        <v>-0.1240417491462338</v>
      </c>
      <c r="AM242" s="55">
        <f t="shared" si="244"/>
        <v>-0.2473348572399209</v>
      </c>
      <c r="AN242" s="55">
        <f t="shared" si="245"/>
        <v>164.06669692501015</v>
      </c>
      <c r="AO242" s="55">
        <f t="shared" si="246"/>
        <v>-0.0983179230697093</v>
      </c>
      <c r="AP242" s="55">
        <f t="shared" si="247"/>
        <v>-0.05069901110050232</v>
      </c>
      <c r="AQ242" s="55">
        <f t="shared" si="248"/>
        <v>105.17306966181229</v>
      </c>
      <c r="AR242" s="55">
        <f t="shared" si="265"/>
        <v>-26.556719266973186</v>
      </c>
      <c r="AS242" s="55">
        <f t="shared" si="249"/>
        <v>523.3625091470669</v>
      </c>
      <c r="AT242" s="55">
        <f t="shared" si="250"/>
        <v>125.58595576270318</v>
      </c>
      <c r="AU242" s="55">
        <f t="shared" si="251"/>
        <v>125.59312846015638</v>
      </c>
      <c r="AV242" s="55">
        <f t="shared" si="266"/>
        <v>-2.4215296434704214E-10</v>
      </c>
      <c r="AW242" s="55">
        <f t="shared" si="267"/>
        <v>-0.36396056141234284</v>
      </c>
      <c r="AX242" s="55">
        <f t="shared" si="270"/>
        <v>2.4574618104241533E-08</v>
      </c>
      <c r="AY242" s="55">
        <f t="shared" si="271"/>
        <v>-0.0006199999991126253</v>
      </c>
      <c r="AZ242">
        <f t="shared" si="272"/>
        <v>0</v>
      </c>
      <c r="BA242">
        <f t="shared" si="273"/>
        <v>0</v>
      </c>
    </row>
    <row r="243" spans="1:53" ht="12.75">
      <c r="A243" s="50">
        <v>82</v>
      </c>
      <c r="B243" s="55">
        <f t="shared" si="268"/>
        <v>101.6</v>
      </c>
      <c r="C243" s="55">
        <f t="shared" si="253"/>
        <v>101.6</v>
      </c>
      <c r="D243" s="60">
        <f t="shared" si="254"/>
        <v>0.008814431891395413</v>
      </c>
      <c r="E243" s="55">
        <f t="shared" si="222"/>
        <v>0</v>
      </c>
      <c r="F243" s="55">
        <f t="shared" si="255"/>
        <v>-1.861684532796083E-07</v>
      </c>
      <c r="G243" s="55">
        <f t="shared" si="256"/>
        <v>1.227726705836363E-07</v>
      </c>
      <c r="H243" s="60">
        <f t="shared" si="223"/>
        <v>0</v>
      </c>
      <c r="I243" s="60">
        <f t="shared" si="257"/>
        <v>3.1</v>
      </c>
      <c r="J243" s="55">
        <f t="shared" si="224"/>
        <v>101.60000076119056</v>
      </c>
      <c r="K243" s="55">
        <f t="shared" si="258"/>
        <v>0.0014501703867128013</v>
      </c>
      <c r="L243" s="55">
        <f t="shared" si="225"/>
        <v>0.0007490076224232773</v>
      </c>
      <c r="M243" s="60">
        <f t="shared" si="226"/>
        <v>0.008814433014330936</v>
      </c>
      <c r="N243" s="60">
        <f t="shared" si="259"/>
        <v>3.108814433014331</v>
      </c>
      <c r="O243" s="60">
        <f t="shared" si="227"/>
        <v>101.21318579234641</v>
      </c>
      <c r="P243" s="60">
        <f t="shared" si="228"/>
        <v>0.1240418857329932</v>
      </c>
      <c r="Q243" s="55">
        <f t="shared" si="229"/>
        <v>0.24733476384356312</v>
      </c>
      <c r="R243" s="55">
        <f t="shared" si="230"/>
        <v>164.06608258728681</v>
      </c>
      <c r="S243" s="55">
        <f t="shared" si="231"/>
        <v>0.09831844735508039</v>
      </c>
      <c r="T243" s="55">
        <f t="shared" si="232"/>
        <v>0.05069786913340235</v>
      </c>
      <c r="U243" s="55">
        <f t="shared" si="233"/>
        <v>105.17367007619919</v>
      </c>
      <c r="V243" s="55">
        <f t="shared" si="260"/>
        <v>26.55686042544047</v>
      </c>
      <c r="W243" s="55">
        <f t="shared" si="234"/>
        <v>523.3771000096898</v>
      </c>
      <c r="X243" s="55">
        <f t="shared" si="235"/>
        <v>125.60053270198955</v>
      </c>
      <c r="Y243" s="55">
        <f t="shared" si="252"/>
        <v>-101.6</v>
      </c>
      <c r="Z243" s="60">
        <f t="shared" si="261"/>
        <v>0.008814431891395413</v>
      </c>
      <c r="AA243" s="55">
        <f t="shared" si="236"/>
        <v>0</v>
      </c>
      <c r="AB243" s="55">
        <f t="shared" si="269"/>
        <v>-1.861684532796083E-07</v>
      </c>
      <c r="AC243" s="55">
        <f t="shared" si="237"/>
        <v>1.227726705836363E-07</v>
      </c>
      <c r="AD243" s="60">
        <f t="shared" si="238"/>
        <v>0</v>
      </c>
      <c r="AE243" s="60">
        <f t="shared" si="262"/>
        <v>3.1</v>
      </c>
      <c r="AF243" s="55">
        <f t="shared" si="239"/>
        <v>-101.59999923880943</v>
      </c>
      <c r="AG243" s="55">
        <f t="shared" si="263"/>
        <v>-0.0014501702878866735</v>
      </c>
      <c r="AH243" s="55">
        <f t="shared" si="240"/>
        <v>-0.0007486352339772205</v>
      </c>
      <c r="AI243" s="60">
        <f t="shared" si="241"/>
        <v>0.008814430768454118</v>
      </c>
      <c r="AJ243" s="60">
        <f t="shared" si="264"/>
        <v>3.1088144307684544</v>
      </c>
      <c r="AK243" s="60">
        <f t="shared" si="242"/>
        <v>-101.21337658507122</v>
      </c>
      <c r="AL243" s="60">
        <f t="shared" si="243"/>
        <v>-0.12404174697818993</v>
      </c>
      <c r="AM243" s="55">
        <f t="shared" si="244"/>
        <v>-0.24733485872240263</v>
      </c>
      <c r="AN243" s="55">
        <f t="shared" si="245"/>
        <v>164.06670667639878</v>
      </c>
      <c r="AO243" s="55">
        <f t="shared" si="246"/>
        <v>-0.09831791474771887</v>
      </c>
      <c r="AP243" s="55">
        <f t="shared" si="247"/>
        <v>-0.0506990292269649</v>
      </c>
      <c r="AQ243" s="55">
        <f t="shared" si="248"/>
        <v>105.17306013142843</v>
      </c>
      <c r="AR243" s="55">
        <f t="shared" si="265"/>
        <v>-26.556717026362424</v>
      </c>
      <c r="AS243" s="55">
        <f t="shared" si="249"/>
        <v>523.3622775513601</v>
      </c>
      <c r="AT243" s="55">
        <f t="shared" si="250"/>
        <v>125.58572438800104</v>
      </c>
      <c r="AU243" s="55">
        <f t="shared" si="251"/>
        <v>125.59312846013817</v>
      </c>
      <c r="AV243" s="55">
        <f t="shared" si="266"/>
        <v>-2.603570692372159E-10</v>
      </c>
      <c r="AW243" s="55">
        <f t="shared" si="267"/>
        <v>-0.37570122460372296</v>
      </c>
      <c r="AX243" s="55">
        <f t="shared" si="270"/>
        <v>2.642204097933248E-08</v>
      </c>
      <c r="AY243" s="55">
        <f t="shared" si="271"/>
        <v>-0.0006399999990840002</v>
      </c>
      <c r="AZ243">
        <f t="shared" si="272"/>
        <v>0</v>
      </c>
      <c r="BA243">
        <f t="shared" si="273"/>
        <v>0</v>
      </c>
    </row>
    <row r="244" spans="1:53" ht="12.75">
      <c r="A244" s="50">
        <v>83</v>
      </c>
      <c r="B244" s="55">
        <f t="shared" si="268"/>
        <v>101.6</v>
      </c>
      <c r="C244" s="55">
        <f t="shared" si="253"/>
        <v>101.6</v>
      </c>
      <c r="D244" s="60">
        <f t="shared" si="254"/>
        <v>0.008814431891395413</v>
      </c>
      <c r="E244" s="55">
        <f t="shared" si="222"/>
        <v>0</v>
      </c>
      <c r="F244" s="55">
        <f t="shared" si="255"/>
        <v>-1.9198621744459606E-07</v>
      </c>
      <c r="G244" s="55">
        <f t="shared" si="256"/>
        <v>1.2660931653937486E-07</v>
      </c>
      <c r="H244" s="60">
        <f t="shared" si="223"/>
        <v>0</v>
      </c>
      <c r="I244" s="60">
        <f t="shared" si="257"/>
        <v>3.1</v>
      </c>
      <c r="J244" s="55">
        <f t="shared" si="224"/>
        <v>101.60000078497775</v>
      </c>
      <c r="K244" s="55">
        <f t="shared" si="258"/>
        <v>0.0014501703882569689</v>
      </c>
      <c r="L244" s="55">
        <f t="shared" si="225"/>
        <v>0.0007490134409927529</v>
      </c>
      <c r="M244" s="60">
        <f t="shared" si="226"/>
        <v>0.008814433049197934</v>
      </c>
      <c r="N244" s="60">
        <f t="shared" si="259"/>
        <v>3.108814433049198</v>
      </c>
      <c r="O244" s="60">
        <f t="shared" si="227"/>
        <v>101.21318281121007</v>
      </c>
      <c r="P244" s="60">
        <f t="shared" si="228"/>
        <v>0.12404188790103692</v>
      </c>
      <c r="Q244" s="55">
        <f t="shared" si="229"/>
        <v>0.24733476236108107</v>
      </c>
      <c r="R244" s="55">
        <f t="shared" si="230"/>
        <v>164.06607283589062</v>
      </c>
      <c r="S244" s="55">
        <f t="shared" si="231"/>
        <v>0.09831845567707001</v>
      </c>
      <c r="T244" s="55">
        <f t="shared" si="232"/>
        <v>0.05069785100694105</v>
      </c>
      <c r="U244" s="55">
        <f t="shared" si="233"/>
        <v>105.17367960658947</v>
      </c>
      <c r="V244" s="55">
        <f t="shared" si="260"/>
        <v>26.5568626660509</v>
      </c>
      <c r="W244" s="55">
        <f t="shared" si="234"/>
        <v>523.3773316159721</v>
      </c>
      <c r="X244" s="55">
        <f t="shared" si="235"/>
        <v>125.60076408726593</v>
      </c>
      <c r="Y244" s="55">
        <f t="shared" si="252"/>
        <v>-101.6</v>
      </c>
      <c r="Z244" s="60">
        <f t="shared" si="261"/>
        <v>0.008814431891395413</v>
      </c>
      <c r="AA244" s="55">
        <f t="shared" si="236"/>
        <v>0</v>
      </c>
      <c r="AB244" s="55">
        <f t="shared" si="269"/>
        <v>-1.9198621744459606E-07</v>
      </c>
      <c r="AC244" s="55">
        <f t="shared" si="237"/>
        <v>1.2660931653937486E-07</v>
      </c>
      <c r="AD244" s="60">
        <f t="shared" si="238"/>
        <v>0</v>
      </c>
      <c r="AE244" s="60">
        <f t="shared" si="262"/>
        <v>3.1</v>
      </c>
      <c r="AF244" s="55">
        <f t="shared" si="239"/>
        <v>-101.59999921502224</v>
      </c>
      <c r="AG244" s="55">
        <f t="shared" si="263"/>
        <v>-0.0014501702863425128</v>
      </c>
      <c r="AH244" s="55">
        <f t="shared" si="240"/>
        <v>-0.000748629415407751</v>
      </c>
      <c r="AI244" s="60">
        <f t="shared" si="241"/>
        <v>0.00881443073358934</v>
      </c>
      <c r="AJ244" s="60">
        <f t="shared" si="264"/>
        <v>3.1088144307335894</v>
      </c>
      <c r="AK244" s="60">
        <f t="shared" si="242"/>
        <v>-101.21337956620755</v>
      </c>
      <c r="AL244" s="60">
        <f t="shared" si="243"/>
        <v>-0.12404174481014604</v>
      </c>
      <c r="AM244" s="55">
        <f t="shared" si="244"/>
        <v>-0.24733486020488432</v>
      </c>
      <c r="AN244" s="55">
        <f t="shared" si="245"/>
        <v>164.0667164277873</v>
      </c>
      <c r="AO244" s="55">
        <f t="shared" si="246"/>
        <v>-0.09831790642572846</v>
      </c>
      <c r="AP244" s="55">
        <f t="shared" si="247"/>
        <v>-0.050699047353427396</v>
      </c>
      <c r="AQ244" s="55">
        <f t="shared" si="248"/>
        <v>105.17305060104462</v>
      </c>
      <c r="AR244" s="55">
        <f t="shared" si="265"/>
        <v>-26.556714785751666</v>
      </c>
      <c r="AS244" s="55">
        <f t="shared" si="249"/>
        <v>523.3620459558198</v>
      </c>
      <c r="AT244" s="55">
        <f t="shared" si="250"/>
        <v>125.58549301346534</v>
      </c>
      <c r="AU244" s="55">
        <f t="shared" si="251"/>
        <v>125.59312846012205</v>
      </c>
      <c r="AV244" s="55">
        <f t="shared" si="266"/>
        <v>-2.764863893389702E-10</v>
      </c>
      <c r="AW244" s="55">
        <f t="shared" si="267"/>
        <v>-0.38744188786931677</v>
      </c>
      <c r="AX244" s="55">
        <f t="shared" si="270"/>
        <v>2.8058906680525616E-08</v>
      </c>
      <c r="AY244" s="55">
        <f t="shared" si="271"/>
        <v>-0.0006599999990553753</v>
      </c>
      <c r="AZ244">
        <f t="shared" si="272"/>
        <v>0</v>
      </c>
      <c r="BA244">
        <f t="shared" si="273"/>
        <v>0</v>
      </c>
    </row>
    <row r="245" spans="1:53" ht="12.75">
      <c r="A245" s="50">
        <v>84</v>
      </c>
      <c r="B245" s="55">
        <f t="shared" si="268"/>
        <v>101.6</v>
      </c>
      <c r="C245" s="55">
        <f t="shared" si="253"/>
        <v>101.6</v>
      </c>
      <c r="D245" s="60">
        <f t="shared" si="254"/>
        <v>0.008814431891395413</v>
      </c>
      <c r="E245" s="55">
        <f t="shared" si="222"/>
        <v>0</v>
      </c>
      <c r="F245" s="55">
        <f t="shared" si="255"/>
        <v>-1.9780398160958383E-07</v>
      </c>
      <c r="G245" s="55">
        <f t="shared" si="256"/>
        <v>1.3044596249511352E-07</v>
      </c>
      <c r="H245" s="60">
        <f t="shared" si="223"/>
        <v>0</v>
      </c>
      <c r="I245" s="60">
        <f t="shared" si="257"/>
        <v>3.1</v>
      </c>
      <c r="J245" s="55">
        <f t="shared" si="224"/>
        <v>101.60000080876496</v>
      </c>
      <c r="K245" s="55">
        <f t="shared" si="258"/>
        <v>0.001450170389801126</v>
      </c>
      <c r="L245" s="55">
        <f t="shared" si="225"/>
        <v>0.0007490192595622234</v>
      </c>
      <c r="M245" s="60">
        <f t="shared" si="226"/>
        <v>0.008814433084517681</v>
      </c>
      <c r="N245" s="60">
        <f t="shared" si="259"/>
        <v>3.1088144330845178</v>
      </c>
      <c r="O245" s="60">
        <f t="shared" si="227"/>
        <v>101.21317983007374</v>
      </c>
      <c r="P245" s="60">
        <f t="shared" si="228"/>
        <v>0.1240418900690806</v>
      </c>
      <c r="Q245" s="55">
        <f t="shared" si="229"/>
        <v>0.24733476087859899</v>
      </c>
      <c r="R245" s="55">
        <f t="shared" si="230"/>
        <v>164.06606308449363</v>
      </c>
      <c r="S245" s="55">
        <f t="shared" si="231"/>
        <v>0.09831846399905991</v>
      </c>
      <c r="T245" s="55">
        <f t="shared" si="232"/>
        <v>0.05069783288047916</v>
      </c>
      <c r="U245" s="55">
        <f t="shared" si="233"/>
        <v>105.1736891369805</v>
      </c>
      <c r="V245" s="55">
        <f t="shared" si="260"/>
        <v>26.5568649066614</v>
      </c>
      <c r="W245" s="55">
        <f t="shared" si="234"/>
        <v>523.3775632224273</v>
      </c>
      <c r="X245" s="55">
        <f t="shared" si="235"/>
        <v>125.60099547271511</v>
      </c>
      <c r="Y245" s="55">
        <f t="shared" si="252"/>
        <v>-101.6</v>
      </c>
      <c r="Z245" s="60">
        <f t="shared" si="261"/>
        <v>0.008814431891395413</v>
      </c>
      <c r="AA245" s="55">
        <f t="shared" si="236"/>
        <v>0</v>
      </c>
      <c r="AB245" s="55">
        <f t="shared" si="269"/>
        <v>-1.9780398160958383E-07</v>
      </c>
      <c r="AC245" s="55">
        <f t="shared" si="237"/>
        <v>1.3044596249511352E-07</v>
      </c>
      <c r="AD245" s="60">
        <f t="shared" si="238"/>
        <v>0</v>
      </c>
      <c r="AE245" s="60">
        <f t="shared" si="262"/>
        <v>3.1</v>
      </c>
      <c r="AF245" s="55">
        <f t="shared" si="239"/>
        <v>-101.59999919123503</v>
      </c>
      <c r="AG245" s="55">
        <f t="shared" si="263"/>
        <v>-0.0014501702847983557</v>
      </c>
      <c r="AH245" s="55">
        <f t="shared" si="240"/>
        <v>-0.0007486235968382836</v>
      </c>
      <c r="AI245" s="60">
        <f t="shared" si="241"/>
        <v>0.008814430698269371</v>
      </c>
      <c r="AJ245" s="60">
        <f t="shared" si="264"/>
        <v>3.1088144306982697</v>
      </c>
      <c r="AK245" s="60">
        <f t="shared" si="242"/>
        <v>-101.21338254734387</v>
      </c>
      <c r="AL245" s="60">
        <f t="shared" si="243"/>
        <v>-0.12404174264210215</v>
      </c>
      <c r="AM245" s="55">
        <f t="shared" si="244"/>
        <v>-0.24733486168736601</v>
      </c>
      <c r="AN245" s="55">
        <f t="shared" si="245"/>
        <v>164.06672617917565</v>
      </c>
      <c r="AO245" s="55">
        <f t="shared" si="246"/>
        <v>-0.09831789810373806</v>
      </c>
      <c r="AP245" s="55">
        <f t="shared" si="247"/>
        <v>-0.05069906547988989</v>
      </c>
      <c r="AQ245" s="55">
        <f t="shared" si="248"/>
        <v>105.17304107066099</v>
      </c>
      <c r="AR245" s="55">
        <f t="shared" si="265"/>
        <v>-26.556712545140908</v>
      </c>
      <c r="AS245" s="55">
        <f t="shared" si="249"/>
        <v>523.361814360445</v>
      </c>
      <c r="AT245" s="55">
        <f t="shared" si="250"/>
        <v>125.5852616390955</v>
      </c>
      <c r="AU245" s="55">
        <f t="shared" si="251"/>
        <v>125.59312846010955</v>
      </c>
      <c r="AV245" s="55">
        <f t="shared" si="266"/>
        <v>-2.8897773063363275E-10</v>
      </c>
      <c r="AW245" s="55">
        <f t="shared" si="267"/>
        <v>-0.39918255130862146</v>
      </c>
      <c r="AX245" s="55">
        <f t="shared" si="270"/>
        <v>2.9326576241185464E-08</v>
      </c>
      <c r="AY245" s="55">
        <f t="shared" si="271"/>
        <v>-0.0006799999990267504</v>
      </c>
      <c r="AZ245">
        <f t="shared" si="272"/>
        <v>0</v>
      </c>
      <c r="BA245">
        <f t="shared" si="273"/>
        <v>0</v>
      </c>
    </row>
    <row r="246" spans="1:53" ht="12.75">
      <c r="A246" s="50">
        <v>85</v>
      </c>
      <c r="B246" s="55">
        <f t="shared" si="268"/>
        <v>101.6</v>
      </c>
      <c r="C246" s="55">
        <f t="shared" si="253"/>
        <v>101.6</v>
      </c>
      <c r="D246" s="60">
        <f t="shared" si="254"/>
        <v>0.008814431891395413</v>
      </c>
      <c r="E246" s="55">
        <f t="shared" si="222"/>
        <v>0</v>
      </c>
      <c r="F246" s="55">
        <f t="shared" si="255"/>
        <v>-2.0362174577457158E-07</v>
      </c>
      <c r="G246" s="55">
        <f t="shared" si="256"/>
        <v>1.3428260845085213E-07</v>
      </c>
      <c r="H246" s="60">
        <f t="shared" si="223"/>
        <v>0</v>
      </c>
      <c r="I246" s="60">
        <f t="shared" si="257"/>
        <v>3.1</v>
      </c>
      <c r="J246" s="55">
        <f t="shared" si="224"/>
        <v>101.60000083255217</v>
      </c>
      <c r="K246" s="55">
        <f t="shared" si="258"/>
        <v>0.0014501703913452867</v>
      </c>
      <c r="L246" s="55">
        <f t="shared" si="225"/>
        <v>0.0007490250781316955</v>
      </c>
      <c r="M246" s="60">
        <f t="shared" si="226"/>
        <v>0.008814433119381127</v>
      </c>
      <c r="N246" s="60">
        <f t="shared" si="259"/>
        <v>3.108814433119381</v>
      </c>
      <c r="O246" s="60">
        <f t="shared" si="227"/>
        <v>101.21317684893742</v>
      </c>
      <c r="P246" s="60">
        <f t="shared" si="228"/>
        <v>0.12404189223712435</v>
      </c>
      <c r="Q246" s="55">
        <f t="shared" si="229"/>
        <v>0.24733475939611702</v>
      </c>
      <c r="R246" s="55">
        <f t="shared" si="230"/>
        <v>164.06605333309744</v>
      </c>
      <c r="S246" s="55">
        <f t="shared" si="231"/>
        <v>0.09831847232104943</v>
      </c>
      <c r="T246" s="55">
        <f t="shared" si="232"/>
        <v>0.05069781475401816</v>
      </c>
      <c r="U246" s="55">
        <f t="shared" si="233"/>
        <v>105.17369866737073</v>
      </c>
      <c r="V246" s="55">
        <f t="shared" si="260"/>
        <v>26.556867147271795</v>
      </c>
      <c r="W246" s="55">
        <f t="shared" si="234"/>
        <v>523.3777948290369</v>
      </c>
      <c r="X246" s="55">
        <f t="shared" si="235"/>
        <v>125.6012268583188</v>
      </c>
      <c r="Y246" s="55">
        <f t="shared" si="252"/>
        <v>-101.6</v>
      </c>
      <c r="Z246" s="60">
        <f t="shared" si="261"/>
        <v>0.008814431891395413</v>
      </c>
      <c r="AA246" s="55">
        <f t="shared" si="236"/>
        <v>0</v>
      </c>
      <c r="AB246" s="55">
        <f t="shared" si="269"/>
        <v>-2.0362174577457158E-07</v>
      </c>
      <c r="AC246" s="55">
        <f t="shared" si="237"/>
        <v>1.3428260845085213E-07</v>
      </c>
      <c r="AD246" s="60">
        <f t="shared" si="238"/>
        <v>0</v>
      </c>
      <c r="AE246" s="60">
        <f t="shared" si="262"/>
        <v>3.1</v>
      </c>
      <c r="AF246" s="55">
        <f t="shared" si="239"/>
        <v>-101.59999916744782</v>
      </c>
      <c r="AG246" s="55">
        <f t="shared" si="263"/>
        <v>-0.001450170283254195</v>
      </c>
      <c r="AH246" s="55">
        <f t="shared" si="240"/>
        <v>-0.0007486177782688136</v>
      </c>
      <c r="AI246" s="60">
        <f t="shared" si="241"/>
        <v>0.00881443066340415</v>
      </c>
      <c r="AJ246" s="60">
        <f t="shared" si="264"/>
        <v>3.1088144306634042</v>
      </c>
      <c r="AK246" s="60">
        <f t="shared" si="242"/>
        <v>-101.21338552848019</v>
      </c>
      <c r="AL246" s="60">
        <f t="shared" si="243"/>
        <v>-0.12404174047405825</v>
      </c>
      <c r="AM246" s="55">
        <f t="shared" si="244"/>
        <v>-0.24733486316984768</v>
      </c>
      <c r="AN246" s="55">
        <f t="shared" si="245"/>
        <v>164.06673593056388</v>
      </c>
      <c r="AO246" s="55">
        <f t="shared" si="246"/>
        <v>-0.09831788978174766</v>
      </c>
      <c r="AP246" s="55">
        <f t="shared" si="247"/>
        <v>-0.05069908360635236</v>
      </c>
      <c r="AQ246" s="55">
        <f t="shared" si="248"/>
        <v>105.17303154027746</v>
      </c>
      <c r="AR246" s="55">
        <f t="shared" si="265"/>
        <v>-26.55671030453015</v>
      </c>
      <c r="AS246" s="55">
        <f t="shared" si="249"/>
        <v>523.361582765236</v>
      </c>
      <c r="AT246" s="55">
        <f t="shared" si="250"/>
        <v>125.5850302648912</v>
      </c>
      <c r="AU246" s="55">
        <f t="shared" si="251"/>
        <v>125.59312846009132</v>
      </c>
      <c r="AV246" s="55">
        <f t="shared" si="266"/>
        <v>-3.072102572332369E-10</v>
      </c>
      <c r="AW246" s="55">
        <f t="shared" si="267"/>
        <v>-0.41092321446880287</v>
      </c>
      <c r="AX246" s="55">
        <f t="shared" si="270"/>
        <v>3.117688346112471E-08</v>
      </c>
      <c r="AY246" s="55">
        <f t="shared" si="271"/>
        <v>-0.0006999999989981253</v>
      </c>
      <c r="AZ246">
        <f t="shared" si="272"/>
        <v>0</v>
      </c>
      <c r="BA246">
        <f t="shared" si="273"/>
        <v>0</v>
      </c>
    </row>
    <row r="247" spans="1:53" ht="12.75">
      <c r="A247" s="50">
        <v>86</v>
      </c>
      <c r="B247" s="55">
        <f t="shared" si="268"/>
        <v>101.6</v>
      </c>
      <c r="C247" s="55">
        <f t="shared" si="253"/>
        <v>101.6</v>
      </c>
      <c r="D247" s="60">
        <f t="shared" si="254"/>
        <v>0.008814431891395413</v>
      </c>
      <c r="E247" s="55">
        <f t="shared" si="222"/>
        <v>0</v>
      </c>
      <c r="F247" s="55">
        <f t="shared" si="255"/>
        <v>-2.0943950993955935E-07</v>
      </c>
      <c r="G247" s="55">
        <f t="shared" si="256"/>
        <v>1.3811925440659073E-07</v>
      </c>
      <c r="H247" s="60">
        <f t="shared" si="223"/>
        <v>0</v>
      </c>
      <c r="I247" s="60">
        <f t="shared" si="257"/>
        <v>3.1</v>
      </c>
      <c r="J247" s="55">
        <f t="shared" si="224"/>
        <v>101.60000085633938</v>
      </c>
      <c r="K247" s="55">
        <f t="shared" si="258"/>
        <v>0.0014501703928894369</v>
      </c>
      <c r="L247" s="55">
        <f t="shared" si="225"/>
        <v>0.0007490308967011625</v>
      </c>
      <c r="M247" s="60">
        <f t="shared" si="226"/>
        <v>0.008814433154699097</v>
      </c>
      <c r="N247" s="60">
        <f t="shared" si="259"/>
        <v>3.1088144331546994</v>
      </c>
      <c r="O247" s="60">
        <f t="shared" si="227"/>
        <v>101.2131738678011</v>
      </c>
      <c r="P247" s="60">
        <f t="shared" si="228"/>
        <v>0.12404189440516808</v>
      </c>
      <c r="Q247" s="55">
        <f t="shared" si="229"/>
        <v>0.247334757913635</v>
      </c>
      <c r="R247" s="55">
        <f t="shared" si="230"/>
        <v>164.06604358170102</v>
      </c>
      <c r="S247" s="55">
        <f t="shared" si="231"/>
        <v>0.09831848064303894</v>
      </c>
      <c r="T247" s="55">
        <f t="shared" si="232"/>
        <v>0.05069779662755711</v>
      </c>
      <c r="U247" s="55">
        <f t="shared" si="233"/>
        <v>105.17370819776113</v>
      </c>
      <c r="V247" s="55">
        <f t="shared" si="260"/>
        <v>26.556869387882188</v>
      </c>
      <c r="W247" s="55">
        <f t="shared" si="234"/>
        <v>523.3780264358126</v>
      </c>
      <c r="X247" s="55">
        <f t="shared" si="235"/>
        <v>125.60145824408846</v>
      </c>
      <c r="Y247" s="55">
        <f t="shared" si="252"/>
        <v>-101.6</v>
      </c>
      <c r="Z247" s="60">
        <f t="shared" si="261"/>
        <v>0.008814431891395413</v>
      </c>
      <c r="AA247" s="55">
        <f t="shared" si="236"/>
        <v>0</v>
      </c>
      <c r="AB247" s="55">
        <f t="shared" si="269"/>
        <v>-2.0943950993955935E-07</v>
      </c>
      <c r="AC247" s="55">
        <f t="shared" si="237"/>
        <v>1.3811925440659073E-07</v>
      </c>
      <c r="AD247" s="60">
        <f t="shared" si="238"/>
        <v>0</v>
      </c>
      <c r="AE247" s="60">
        <f t="shared" si="262"/>
        <v>3.1</v>
      </c>
      <c r="AF247" s="55">
        <f t="shared" si="239"/>
        <v>-101.59999914366061</v>
      </c>
      <c r="AG247" s="55">
        <f t="shared" si="263"/>
        <v>-0.0014501702817100379</v>
      </c>
      <c r="AH247" s="55">
        <f t="shared" si="240"/>
        <v>-0.0007486119596993471</v>
      </c>
      <c r="AI247" s="60">
        <f t="shared" si="241"/>
        <v>0.008814430628086178</v>
      </c>
      <c r="AJ247" s="60">
        <f t="shared" si="264"/>
        <v>3.1088144306280863</v>
      </c>
      <c r="AK247" s="60">
        <f t="shared" si="242"/>
        <v>-101.21338850961651</v>
      </c>
      <c r="AL247" s="60">
        <f t="shared" si="243"/>
        <v>-0.12404173830601435</v>
      </c>
      <c r="AM247" s="55">
        <f t="shared" si="244"/>
        <v>-0.24733486465232934</v>
      </c>
      <c r="AN247" s="55">
        <f t="shared" si="245"/>
        <v>164.06674568195194</v>
      </c>
      <c r="AO247" s="55">
        <f t="shared" si="246"/>
        <v>-0.09831788145975723</v>
      </c>
      <c r="AP247" s="55">
        <f t="shared" si="247"/>
        <v>-0.05069910173281489</v>
      </c>
      <c r="AQ247" s="55">
        <f t="shared" si="248"/>
        <v>105.17302200989405</v>
      </c>
      <c r="AR247" s="55">
        <f t="shared" si="265"/>
        <v>-26.556708063919377</v>
      </c>
      <c r="AS247" s="55">
        <f t="shared" si="249"/>
        <v>523.3613511701917</v>
      </c>
      <c r="AT247" s="55">
        <f t="shared" si="250"/>
        <v>125.58479889085152</v>
      </c>
      <c r="AU247" s="55">
        <f t="shared" si="251"/>
        <v>125.59312846007269</v>
      </c>
      <c r="AV247" s="55">
        <f t="shared" si="266"/>
        <v>-3.2584068776486674E-10</v>
      </c>
      <c r="AW247" s="55">
        <f t="shared" si="267"/>
        <v>-0.4226638776613502</v>
      </c>
      <c r="AX247" s="55">
        <f t="shared" si="270"/>
        <v>3.3067571508934936E-08</v>
      </c>
      <c r="AY247" s="55">
        <f t="shared" si="271"/>
        <v>-0.0007199999989695004</v>
      </c>
      <c r="AZ247">
        <f t="shared" si="272"/>
        <v>0</v>
      </c>
      <c r="BA247">
        <f t="shared" si="273"/>
        <v>0</v>
      </c>
    </row>
    <row r="248" spans="1:53" ht="12.75">
      <c r="A248" s="50">
        <v>87</v>
      </c>
      <c r="B248" s="55">
        <f t="shared" si="268"/>
        <v>101.6</v>
      </c>
      <c r="C248" s="55">
        <f t="shared" si="253"/>
        <v>101.6</v>
      </c>
      <c r="D248" s="60">
        <f t="shared" si="254"/>
        <v>0.008814431891395413</v>
      </c>
      <c r="E248" s="55">
        <f t="shared" si="222"/>
        <v>0</v>
      </c>
      <c r="F248" s="55">
        <f t="shared" si="255"/>
        <v>-2.152572741045471E-07</v>
      </c>
      <c r="G248" s="55">
        <f t="shared" si="256"/>
        <v>1.4195590036232931E-07</v>
      </c>
      <c r="H248" s="60">
        <f t="shared" si="223"/>
        <v>0</v>
      </c>
      <c r="I248" s="60">
        <f t="shared" si="257"/>
        <v>3.1</v>
      </c>
      <c r="J248" s="55">
        <f t="shared" si="224"/>
        <v>101.60000088012657</v>
      </c>
      <c r="K248" s="55">
        <f t="shared" si="258"/>
        <v>0.001450170394433594</v>
      </c>
      <c r="L248" s="55">
        <f t="shared" si="225"/>
        <v>0.0007490367152706333</v>
      </c>
      <c r="M248" s="60">
        <f t="shared" si="226"/>
        <v>0.008814433189566095</v>
      </c>
      <c r="N248" s="60">
        <f t="shared" si="259"/>
        <v>3.108814433189566</v>
      </c>
      <c r="O248" s="60">
        <f t="shared" si="227"/>
        <v>101.21317088666477</v>
      </c>
      <c r="P248" s="60">
        <f t="shared" si="228"/>
        <v>0.12404189657321177</v>
      </c>
      <c r="Q248" s="55">
        <f t="shared" si="229"/>
        <v>0.2473347564311529</v>
      </c>
      <c r="R248" s="55">
        <f t="shared" si="230"/>
        <v>164.06603383030438</v>
      </c>
      <c r="S248" s="55">
        <f t="shared" si="231"/>
        <v>0.09831848896502846</v>
      </c>
      <c r="T248" s="55">
        <f t="shared" si="232"/>
        <v>0.050697778501096</v>
      </c>
      <c r="U248" s="55">
        <f t="shared" si="233"/>
        <v>105.17371772815181</v>
      </c>
      <c r="V248" s="55">
        <f t="shared" si="260"/>
        <v>26.556871628492573</v>
      </c>
      <c r="W248" s="55">
        <f t="shared" si="234"/>
        <v>523.3782580427542</v>
      </c>
      <c r="X248" s="55">
        <f t="shared" si="235"/>
        <v>125.60168963002411</v>
      </c>
      <c r="Y248" s="55">
        <f t="shared" si="252"/>
        <v>-101.6</v>
      </c>
      <c r="Z248" s="60">
        <f t="shared" si="261"/>
        <v>0.008814431891395413</v>
      </c>
      <c r="AA248" s="55">
        <f t="shared" si="236"/>
        <v>0</v>
      </c>
      <c r="AB248" s="55">
        <f t="shared" si="269"/>
        <v>-2.152572741045471E-07</v>
      </c>
      <c r="AC248" s="55">
        <f t="shared" si="237"/>
        <v>1.4195590036232931E-07</v>
      </c>
      <c r="AD248" s="60">
        <f t="shared" si="238"/>
        <v>0</v>
      </c>
      <c r="AE248" s="60">
        <f t="shared" si="262"/>
        <v>3.1</v>
      </c>
      <c r="AF248" s="55">
        <f t="shared" si="239"/>
        <v>-101.59999911987342</v>
      </c>
      <c r="AG248" s="55">
        <f t="shared" si="263"/>
        <v>-0.0014501702801658842</v>
      </c>
      <c r="AH248" s="55">
        <f t="shared" si="240"/>
        <v>-0.0007486061411298814</v>
      </c>
      <c r="AI248" s="60">
        <f t="shared" si="241"/>
        <v>0.008814430593221179</v>
      </c>
      <c r="AJ248" s="60">
        <f t="shared" si="264"/>
        <v>3.1088144305932213</v>
      </c>
      <c r="AK248" s="60">
        <f t="shared" si="242"/>
        <v>-101.21339149075284</v>
      </c>
      <c r="AL248" s="60">
        <f t="shared" si="243"/>
        <v>-0.12404173613797047</v>
      </c>
      <c r="AM248" s="55">
        <f t="shared" si="244"/>
        <v>-0.24733486613481107</v>
      </c>
      <c r="AN248" s="55">
        <f t="shared" si="245"/>
        <v>164.06675543334</v>
      </c>
      <c r="AO248" s="55">
        <f t="shared" si="246"/>
        <v>-0.09831787313776677</v>
      </c>
      <c r="AP248" s="55">
        <f t="shared" si="247"/>
        <v>-0.050699119859277525</v>
      </c>
      <c r="AQ248" s="55">
        <f t="shared" si="248"/>
        <v>105.17301247951065</v>
      </c>
      <c r="AR248" s="55">
        <f t="shared" si="265"/>
        <v>-26.5567058233086</v>
      </c>
      <c r="AS248" s="55">
        <f t="shared" si="249"/>
        <v>523.3611195753117</v>
      </c>
      <c r="AT248" s="55">
        <f t="shared" si="250"/>
        <v>125.584567516976</v>
      </c>
      <c r="AU248" s="55">
        <f t="shared" si="251"/>
        <v>125.59312846005334</v>
      </c>
      <c r="AV248" s="55">
        <f t="shared" si="266"/>
        <v>-3.4519587188697187E-10</v>
      </c>
      <c r="AW248" s="55">
        <f t="shared" si="267"/>
        <v>-0.4344045409028392</v>
      </c>
      <c r="AX248" s="55">
        <f t="shared" si="270"/>
        <v>3.503181035036723E-08</v>
      </c>
      <c r="AY248" s="55">
        <f t="shared" si="271"/>
        <v>-0.0007399999989408753</v>
      </c>
      <c r="AZ248">
        <f t="shared" si="272"/>
        <v>0</v>
      </c>
      <c r="BA248">
        <f t="shared" si="273"/>
        <v>0</v>
      </c>
    </row>
    <row r="249" spans="1:53" ht="12.75">
      <c r="A249" s="50">
        <v>88</v>
      </c>
      <c r="B249" s="55">
        <f t="shared" si="268"/>
        <v>101.6</v>
      </c>
      <c r="C249" s="55">
        <f t="shared" si="253"/>
        <v>101.6</v>
      </c>
      <c r="D249" s="60">
        <f t="shared" si="254"/>
        <v>0.008814431891395413</v>
      </c>
      <c r="E249" s="55">
        <f t="shared" si="222"/>
        <v>0</v>
      </c>
      <c r="F249" s="55">
        <f t="shared" si="255"/>
        <v>-2.2107503826953485E-07</v>
      </c>
      <c r="G249" s="55">
        <f t="shared" si="256"/>
        <v>1.4579254631806792E-07</v>
      </c>
      <c r="H249" s="60">
        <f t="shared" si="223"/>
        <v>0</v>
      </c>
      <c r="I249" s="60">
        <f t="shared" si="257"/>
        <v>3.1</v>
      </c>
      <c r="J249" s="55">
        <f t="shared" si="224"/>
        <v>101.60000090391378</v>
      </c>
      <c r="K249" s="55">
        <f t="shared" si="258"/>
        <v>0.0014501703959777512</v>
      </c>
      <c r="L249" s="55">
        <f t="shared" si="225"/>
        <v>0.0007490425338401042</v>
      </c>
      <c r="M249" s="60">
        <f t="shared" si="226"/>
        <v>0.008814433224885843</v>
      </c>
      <c r="N249" s="60">
        <f t="shared" si="259"/>
        <v>3.108814433224886</v>
      </c>
      <c r="O249" s="60">
        <f t="shared" si="227"/>
        <v>101.21316790552844</v>
      </c>
      <c r="P249" s="60">
        <f t="shared" si="228"/>
        <v>0.12404189874125544</v>
      </c>
      <c r="Q249" s="55">
        <f t="shared" si="229"/>
        <v>0.24733475494867077</v>
      </c>
      <c r="R249" s="55">
        <f t="shared" si="230"/>
        <v>164.06602407890756</v>
      </c>
      <c r="S249" s="55">
        <f t="shared" si="231"/>
        <v>0.09831849728701797</v>
      </c>
      <c r="T249" s="55">
        <f t="shared" si="232"/>
        <v>0.05069776037463483</v>
      </c>
      <c r="U249" s="55">
        <f t="shared" si="233"/>
        <v>105.17372725854261</v>
      </c>
      <c r="V249" s="55">
        <f t="shared" si="260"/>
        <v>26.556873869102965</v>
      </c>
      <c r="W249" s="55">
        <f t="shared" si="234"/>
        <v>523.3784896498621</v>
      </c>
      <c r="X249" s="55">
        <f t="shared" si="235"/>
        <v>125.60192101612597</v>
      </c>
      <c r="Y249" s="55">
        <f t="shared" si="252"/>
        <v>-101.6</v>
      </c>
      <c r="Z249" s="60">
        <f t="shared" si="261"/>
        <v>0.008814431891395413</v>
      </c>
      <c r="AA249" s="55">
        <f t="shared" si="236"/>
        <v>0</v>
      </c>
      <c r="AB249" s="55">
        <f t="shared" si="269"/>
        <v>-2.2107503826953485E-07</v>
      </c>
      <c r="AC249" s="55">
        <f t="shared" si="237"/>
        <v>1.4579254631806792E-07</v>
      </c>
      <c r="AD249" s="60">
        <f t="shared" si="238"/>
        <v>0</v>
      </c>
      <c r="AE249" s="60">
        <f t="shared" si="262"/>
        <v>3.1</v>
      </c>
      <c r="AF249" s="55">
        <f t="shared" si="239"/>
        <v>-101.59999909608621</v>
      </c>
      <c r="AG249" s="55">
        <f t="shared" si="263"/>
        <v>-0.001450170278621727</v>
      </c>
      <c r="AH249" s="55">
        <f t="shared" si="240"/>
        <v>-0.0007486003225604136</v>
      </c>
      <c r="AI249" s="60">
        <f t="shared" si="241"/>
        <v>0.00881443055790121</v>
      </c>
      <c r="AJ249" s="60">
        <f t="shared" si="264"/>
        <v>3.108814430557901</v>
      </c>
      <c r="AK249" s="60">
        <f t="shared" si="242"/>
        <v>-101.21339447188916</v>
      </c>
      <c r="AL249" s="60">
        <f t="shared" si="243"/>
        <v>-0.12404173396992658</v>
      </c>
      <c r="AM249" s="55">
        <f t="shared" si="244"/>
        <v>-0.24733486761729276</v>
      </c>
      <c r="AN249" s="55">
        <f t="shared" si="245"/>
        <v>164.06676518472784</v>
      </c>
      <c r="AO249" s="55">
        <f t="shared" si="246"/>
        <v>-0.09831786481577637</v>
      </c>
      <c r="AP249" s="55">
        <f t="shared" si="247"/>
        <v>-0.05069913798574002</v>
      </c>
      <c r="AQ249" s="55">
        <f t="shared" si="248"/>
        <v>105.17300294912746</v>
      </c>
      <c r="AR249" s="55">
        <f t="shared" si="265"/>
        <v>-26.556703582697835</v>
      </c>
      <c r="AS249" s="55">
        <f t="shared" si="249"/>
        <v>523.3608879805989</v>
      </c>
      <c r="AT249" s="55">
        <f t="shared" si="250"/>
        <v>125.58433614326793</v>
      </c>
      <c r="AU249" s="55">
        <f t="shared" si="251"/>
        <v>125.59312846003513</v>
      </c>
      <c r="AV249" s="55">
        <f t="shared" si="266"/>
        <v>-3.6339997677714564E-10</v>
      </c>
      <c r="AW249" s="55">
        <f t="shared" si="267"/>
        <v>-0.4461452041096159</v>
      </c>
      <c r="AX249" s="55">
        <f t="shared" si="270"/>
        <v>3.687923322545901E-08</v>
      </c>
      <c r="AY249" s="55">
        <f t="shared" si="271"/>
        <v>-0.0007599999989122504</v>
      </c>
      <c r="AZ249">
        <f t="shared" si="272"/>
        <v>0</v>
      </c>
      <c r="BA249">
        <f t="shared" si="273"/>
        <v>0</v>
      </c>
    </row>
    <row r="250" spans="1:53" ht="12.75">
      <c r="A250" s="50">
        <v>89</v>
      </c>
      <c r="B250" s="55">
        <f t="shared" si="268"/>
        <v>101.6</v>
      </c>
      <c r="C250" s="55">
        <f t="shared" si="253"/>
        <v>101.6</v>
      </c>
      <c r="D250" s="60">
        <f t="shared" si="254"/>
        <v>0.008814431891395413</v>
      </c>
      <c r="E250" s="55">
        <f t="shared" si="222"/>
        <v>0</v>
      </c>
      <c r="F250" s="55">
        <f t="shared" si="255"/>
        <v>-2.2689280243452262E-07</v>
      </c>
      <c r="G250" s="55">
        <f t="shared" si="256"/>
        <v>1.496291922738065E-07</v>
      </c>
      <c r="H250" s="60">
        <f t="shared" si="223"/>
        <v>0</v>
      </c>
      <c r="I250" s="60">
        <f t="shared" si="257"/>
        <v>3.1</v>
      </c>
      <c r="J250" s="55">
        <f t="shared" si="224"/>
        <v>101.60000092770099</v>
      </c>
      <c r="K250" s="55">
        <f t="shared" si="258"/>
        <v>0.0014501703975219118</v>
      </c>
      <c r="L250" s="55">
        <f t="shared" si="225"/>
        <v>0.0007490483524095763</v>
      </c>
      <c r="M250" s="60">
        <f t="shared" si="226"/>
        <v>0.008814433259748844</v>
      </c>
      <c r="N250" s="60">
        <f t="shared" si="259"/>
        <v>3.1088144332597487</v>
      </c>
      <c r="O250" s="60">
        <f t="shared" si="227"/>
        <v>101.21316492439212</v>
      </c>
      <c r="P250" s="60">
        <f t="shared" si="228"/>
        <v>0.12404190090929917</v>
      </c>
      <c r="Q250" s="55">
        <f t="shared" si="229"/>
        <v>0.24733475346618877</v>
      </c>
      <c r="R250" s="55">
        <f t="shared" si="230"/>
        <v>164.06601432751012</v>
      </c>
      <c r="S250" s="55">
        <f t="shared" si="231"/>
        <v>0.09831850560900782</v>
      </c>
      <c r="T250" s="55">
        <f t="shared" si="232"/>
        <v>0.05069774224817314</v>
      </c>
      <c r="U250" s="55">
        <f t="shared" si="233"/>
        <v>105.17373678893404</v>
      </c>
      <c r="V250" s="55">
        <f t="shared" si="260"/>
        <v>26.55687610971344</v>
      </c>
      <c r="W250" s="55">
        <f t="shared" si="234"/>
        <v>523.3787212571425</v>
      </c>
      <c r="X250" s="55">
        <f t="shared" si="235"/>
        <v>125.6021524024004</v>
      </c>
      <c r="Y250" s="55">
        <f t="shared" si="252"/>
        <v>-101.6</v>
      </c>
      <c r="Z250" s="60">
        <f t="shared" si="261"/>
        <v>0.008814431891395413</v>
      </c>
      <c r="AA250" s="55">
        <f t="shared" si="236"/>
        <v>0</v>
      </c>
      <c r="AB250" s="55">
        <f t="shared" si="269"/>
        <v>-2.2689280243452262E-07</v>
      </c>
      <c r="AC250" s="55">
        <f t="shared" si="237"/>
        <v>1.496291922738065E-07</v>
      </c>
      <c r="AD250" s="60">
        <f t="shared" si="238"/>
        <v>0</v>
      </c>
      <c r="AE250" s="60">
        <f t="shared" si="262"/>
        <v>3.1</v>
      </c>
      <c r="AF250" s="55">
        <f t="shared" si="239"/>
        <v>-101.599999072299</v>
      </c>
      <c r="AG250" s="55">
        <f t="shared" si="263"/>
        <v>-0.0014501702770775664</v>
      </c>
      <c r="AH250" s="55">
        <f t="shared" si="240"/>
        <v>-0.000748594503990944</v>
      </c>
      <c r="AI250" s="60">
        <f t="shared" si="241"/>
        <v>0.008814430523037986</v>
      </c>
      <c r="AJ250" s="60">
        <f t="shared" si="264"/>
        <v>3.1088144305230383</v>
      </c>
      <c r="AK250" s="60">
        <f t="shared" si="242"/>
        <v>-101.21339745302548</v>
      </c>
      <c r="AL250" s="60">
        <f t="shared" si="243"/>
        <v>-0.12404173180188266</v>
      </c>
      <c r="AM250" s="55">
        <f t="shared" si="244"/>
        <v>-0.24733486909977437</v>
      </c>
      <c r="AN250" s="55">
        <f t="shared" si="245"/>
        <v>164.06677493611556</v>
      </c>
      <c r="AO250" s="55">
        <f t="shared" si="246"/>
        <v>-0.09831785649378588</v>
      </c>
      <c r="AP250" s="55">
        <f t="shared" si="247"/>
        <v>-0.050699156112202604</v>
      </c>
      <c r="AQ250" s="55">
        <f t="shared" si="248"/>
        <v>105.1729934187444</v>
      </c>
      <c r="AR250" s="55">
        <f t="shared" si="265"/>
        <v>-26.556701342087045</v>
      </c>
      <c r="AS250" s="55">
        <f t="shared" si="249"/>
        <v>523.3606563860504</v>
      </c>
      <c r="AT250" s="55">
        <f t="shared" si="250"/>
        <v>125.58410476972404</v>
      </c>
      <c r="AU250" s="55">
        <f t="shared" si="251"/>
        <v>125.59312846001953</v>
      </c>
      <c r="AV250" s="55">
        <f t="shared" si="266"/>
        <v>-3.7900349525443744E-10</v>
      </c>
      <c r="AW250" s="55">
        <f t="shared" si="267"/>
        <v>-0.45788586753115934</v>
      </c>
      <c r="AX250" s="55">
        <f t="shared" si="270"/>
        <v>3.846273854696642E-08</v>
      </c>
      <c r="AY250" s="55">
        <f t="shared" si="271"/>
        <v>-0.0007799999988836254</v>
      </c>
      <c r="AZ250">
        <f t="shared" si="272"/>
        <v>0</v>
      </c>
      <c r="BA250">
        <f t="shared" si="273"/>
        <v>0</v>
      </c>
    </row>
    <row r="251" spans="1:53" ht="12.75">
      <c r="A251" s="50">
        <v>90</v>
      </c>
      <c r="B251" s="55">
        <f t="shared" si="268"/>
        <v>101.6</v>
      </c>
      <c r="C251" s="55">
        <f t="shared" si="253"/>
        <v>101.6</v>
      </c>
      <c r="D251" s="60">
        <f t="shared" si="254"/>
        <v>0.008814431891395413</v>
      </c>
      <c r="E251" s="55">
        <f t="shared" si="222"/>
        <v>0</v>
      </c>
      <c r="F251" s="55">
        <f t="shared" si="255"/>
        <v>-2.3271056659951037E-07</v>
      </c>
      <c r="G251" s="55">
        <f t="shared" si="256"/>
        <v>1.5346583822954508E-07</v>
      </c>
      <c r="H251" s="60">
        <f t="shared" si="223"/>
        <v>0</v>
      </c>
      <c r="I251" s="60">
        <f t="shared" si="257"/>
        <v>3.1</v>
      </c>
      <c r="J251" s="55">
        <f t="shared" si="224"/>
        <v>101.6000009514882</v>
      </c>
      <c r="K251" s="55">
        <f t="shared" si="258"/>
        <v>0.001450170399066069</v>
      </c>
      <c r="L251" s="55">
        <f t="shared" si="225"/>
        <v>0.0007490541709790472</v>
      </c>
      <c r="M251" s="60">
        <f t="shared" si="226"/>
        <v>0.008814433295067259</v>
      </c>
      <c r="N251" s="60">
        <f t="shared" si="259"/>
        <v>3.108814433295067</v>
      </c>
      <c r="O251" s="60">
        <f t="shared" si="227"/>
        <v>101.2131619432558</v>
      </c>
      <c r="P251" s="60">
        <f t="shared" si="228"/>
        <v>0.12404190307734292</v>
      </c>
      <c r="Q251" s="55">
        <f t="shared" si="229"/>
        <v>0.2473347519837068</v>
      </c>
      <c r="R251" s="55">
        <f t="shared" si="230"/>
        <v>164.0660045761133</v>
      </c>
      <c r="S251" s="55">
        <f t="shared" si="231"/>
        <v>0.0983185139309973</v>
      </c>
      <c r="T251" s="55">
        <f t="shared" si="232"/>
        <v>0.050697724121712195</v>
      </c>
      <c r="U251" s="55">
        <f t="shared" si="233"/>
        <v>105.17374631932478</v>
      </c>
      <c r="V251" s="55">
        <f t="shared" si="260"/>
        <v>26.556878350323817</v>
      </c>
      <c r="W251" s="55">
        <f t="shared" si="234"/>
        <v>523.378952864579</v>
      </c>
      <c r="X251" s="55">
        <f t="shared" si="235"/>
        <v>125.60238378883082</v>
      </c>
      <c r="Y251" s="55">
        <f t="shared" si="252"/>
        <v>-101.6</v>
      </c>
      <c r="Z251" s="60">
        <f t="shared" si="261"/>
        <v>0.008814431891395413</v>
      </c>
      <c r="AA251" s="55">
        <f t="shared" si="236"/>
        <v>0</v>
      </c>
      <c r="AB251" s="55">
        <f t="shared" si="269"/>
        <v>-2.3271056659951037E-07</v>
      </c>
      <c r="AC251" s="55">
        <f t="shared" si="237"/>
        <v>1.5346583822954508E-07</v>
      </c>
      <c r="AD251" s="60">
        <f t="shared" si="238"/>
        <v>0</v>
      </c>
      <c r="AE251" s="60">
        <f t="shared" si="262"/>
        <v>3.1</v>
      </c>
      <c r="AF251" s="55">
        <f t="shared" si="239"/>
        <v>-101.59999904851179</v>
      </c>
      <c r="AG251" s="55">
        <f t="shared" si="263"/>
        <v>-0.0014501702755334092</v>
      </c>
      <c r="AH251" s="55">
        <f t="shared" si="240"/>
        <v>-0.0007485886854214771</v>
      </c>
      <c r="AI251" s="60">
        <f t="shared" si="241"/>
        <v>0.008814430487718017</v>
      </c>
      <c r="AJ251" s="60">
        <f t="shared" si="264"/>
        <v>3.108814430487718</v>
      </c>
      <c r="AK251" s="60">
        <f t="shared" si="242"/>
        <v>-101.2134004341618</v>
      </c>
      <c r="AL251" s="60">
        <f t="shared" si="243"/>
        <v>-0.12404172963383879</v>
      </c>
      <c r="AM251" s="55">
        <f t="shared" si="244"/>
        <v>-0.24733487058225612</v>
      </c>
      <c r="AN251" s="55">
        <f t="shared" si="245"/>
        <v>164.06678468750323</v>
      </c>
      <c r="AO251" s="55">
        <f t="shared" si="246"/>
        <v>-0.09831784817179548</v>
      </c>
      <c r="AP251" s="55">
        <f t="shared" si="247"/>
        <v>-0.05069917423866516</v>
      </c>
      <c r="AQ251" s="55">
        <f t="shared" si="248"/>
        <v>105.17298388836133</v>
      </c>
      <c r="AR251" s="55">
        <f t="shared" si="265"/>
        <v>-26.556699101476276</v>
      </c>
      <c r="AS251" s="55">
        <f t="shared" si="249"/>
        <v>523.360424791668</v>
      </c>
      <c r="AT251" s="55">
        <f t="shared" si="250"/>
        <v>125.58387339634646</v>
      </c>
      <c r="AU251" s="55">
        <f t="shared" si="251"/>
        <v>125.59312845999936</v>
      </c>
      <c r="AV251" s="55">
        <f t="shared" si="266"/>
        <v>-3.991686980953091E-10</v>
      </c>
      <c r="AW251" s="55">
        <f t="shared" si="267"/>
        <v>-0.4696265306886774</v>
      </c>
      <c r="AX251" s="55">
        <f t="shared" si="270"/>
        <v>4.050918121656486E-08</v>
      </c>
      <c r="AY251" s="55">
        <f t="shared" si="271"/>
        <v>-0.0007999999988550004</v>
      </c>
      <c r="AZ251">
        <f t="shared" si="272"/>
        <v>0</v>
      </c>
      <c r="BA251">
        <f t="shared" si="273"/>
        <v>0</v>
      </c>
    </row>
    <row r="252" spans="1:53" ht="12.75">
      <c r="A252" s="50">
        <v>91</v>
      </c>
      <c r="B252" s="55">
        <f t="shared" si="268"/>
        <v>101.6</v>
      </c>
      <c r="C252" s="55">
        <f t="shared" si="253"/>
        <v>101.6</v>
      </c>
      <c r="D252" s="60">
        <f t="shared" si="254"/>
        <v>0.008814431891395413</v>
      </c>
      <c r="E252" s="55">
        <f t="shared" si="222"/>
        <v>0</v>
      </c>
      <c r="F252" s="55">
        <f t="shared" si="255"/>
        <v>-2.3852833076449815E-07</v>
      </c>
      <c r="G252" s="55">
        <f t="shared" si="256"/>
        <v>1.573024841852837E-07</v>
      </c>
      <c r="H252" s="60">
        <f t="shared" si="223"/>
        <v>0</v>
      </c>
      <c r="I252" s="60">
        <f t="shared" si="257"/>
        <v>3.1</v>
      </c>
      <c r="J252" s="55">
        <f t="shared" si="224"/>
        <v>101.60000097527539</v>
      </c>
      <c r="K252" s="55">
        <f t="shared" si="258"/>
        <v>0.0014501704006102296</v>
      </c>
      <c r="L252" s="55">
        <f t="shared" si="225"/>
        <v>0.0007490599895485194</v>
      </c>
      <c r="M252" s="60">
        <f t="shared" si="226"/>
        <v>0.008814433329933813</v>
      </c>
      <c r="N252" s="60">
        <f t="shared" si="259"/>
        <v>3.108814433329934</v>
      </c>
      <c r="O252" s="60">
        <f t="shared" si="227"/>
        <v>101.21315896211945</v>
      </c>
      <c r="P252" s="60">
        <f t="shared" si="228"/>
        <v>0.12404190524538657</v>
      </c>
      <c r="Q252" s="55">
        <f t="shared" si="229"/>
        <v>0.2473347505012246</v>
      </c>
      <c r="R252" s="55">
        <f t="shared" si="230"/>
        <v>164.06599482471597</v>
      </c>
      <c r="S252" s="55">
        <f t="shared" si="231"/>
        <v>0.09831852225298687</v>
      </c>
      <c r="T252" s="55">
        <f t="shared" si="232"/>
        <v>0.050697705995250864</v>
      </c>
      <c r="U252" s="55">
        <f t="shared" si="233"/>
        <v>105.17375584971603</v>
      </c>
      <c r="V252" s="55">
        <f t="shared" si="260"/>
        <v>26.556880590934213</v>
      </c>
      <c r="W252" s="55">
        <f t="shared" si="234"/>
        <v>523.3791844721853</v>
      </c>
      <c r="X252" s="55">
        <f t="shared" si="235"/>
        <v>125.60261517543108</v>
      </c>
      <c r="Y252" s="55">
        <f t="shared" si="252"/>
        <v>-101.6</v>
      </c>
      <c r="Z252" s="60">
        <f t="shared" si="261"/>
        <v>0.008814431891395413</v>
      </c>
      <c r="AA252" s="55">
        <f t="shared" si="236"/>
        <v>0</v>
      </c>
      <c r="AB252" s="55">
        <f t="shared" si="269"/>
        <v>-2.3852833076449815E-07</v>
      </c>
      <c r="AC252" s="55">
        <f t="shared" si="237"/>
        <v>1.573024841852837E-07</v>
      </c>
      <c r="AD252" s="60">
        <f t="shared" si="238"/>
        <v>0</v>
      </c>
      <c r="AE252" s="60">
        <f t="shared" si="262"/>
        <v>3.1</v>
      </c>
      <c r="AF252" s="55">
        <f t="shared" si="239"/>
        <v>-101.5999990247246</v>
      </c>
      <c r="AG252" s="55">
        <f t="shared" si="263"/>
        <v>-0.0014501702739892416</v>
      </c>
      <c r="AH252" s="55">
        <f t="shared" si="240"/>
        <v>-0.000748582866852004</v>
      </c>
      <c r="AI252" s="60">
        <f t="shared" si="241"/>
        <v>0.008814430452855015</v>
      </c>
      <c r="AJ252" s="60">
        <f t="shared" si="264"/>
        <v>3.1088144304528553</v>
      </c>
      <c r="AK252" s="60">
        <f t="shared" si="242"/>
        <v>-101.21340341529815</v>
      </c>
      <c r="AL252" s="60">
        <f t="shared" si="243"/>
        <v>-0.1240417274657949</v>
      </c>
      <c r="AM252" s="55">
        <f t="shared" si="244"/>
        <v>-0.24733487206473778</v>
      </c>
      <c r="AN252" s="55">
        <f t="shared" si="245"/>
        <v>164.06679443889078</v>
      </c>
      <c r="AO252" s="55">
        <f t="shared" si="246"/>
        <v>-0.09831783984980494</v>
      </c>
      <c r="AP252" s="55">
        <f t="shared" si="247"/>
        <v>-0.050699192365127904</v>
      </c>
      <c r="AQ252" s="55">
        <f t="shared" si="248"/>
        <v>105.17297435797838</v>
      </c>
      <c r="AR252" s="55">
        <f t="shared" si="265"/>
        <v>-26.55669686086547</v>
      </c>
      <c r="AS252" s="55">
        <f t="shared" si="249"/>
        <v>523.3601931974486</v>
      </c>
      <c r="AT252" s="55">
        <f t="shared" si="250"/>
        <v>125.58364202313146</v>
      </c>
      <c r="AU252" s="55">
        <f t="shared" si="251"/>
        <v>125.59312845997965</v>
      </c>
      <c r="AV252" s="55">
        <f t="shared" si="266"/>
        <v>-4.1887915358529426E-10</v>
      </c>
      <c r="AW252" s="55">
        <f t="shared" si="267"/>
        <v>-0.48136719403138106</v>
      </c>
      <c r="AX252" s="55">
        <f t="shared" si="270"/>
        <v>4.250947436859677E-08</v>
      </c>
      <c r="AY252" s="55">
        <f t="shared" si="271"/>
        <v>-0.0008199999988263754</v>
      </c>
      <c r="AZ252">
        <f t="shared" si="272"/>
        <v>0</v>
      </c>
      <c r="BA252">
        <f t="shared" si="273"/>
        <v>0</v>
      </c>
    </row>
    <row r="253" spans="1:53" ht="12.75">
      <c r="A253" s="50">
        <v>92</v>
      </c>
      <c r="B253" s="55">
        <f t="shared" si="268"/>
        <v>101.6</v>
      </c>
      <c r="C253" s="55">
        <f t="shared" si="253"/>
        <v>101.6</v>
      </c>
      <c r="D253" s="60">
        <f t="shared" si="254"/>
        <v>0.008814431891395413</v>
      </c>
      <c r="E253" s="55">
        <f t="shared" si="222"/>
        <v>0</v>
      </c>
      <c r="F253" s="55">
        <f t="shared" si="255"/>
        <v>-2.443460949294859E-07</v>
      </c>
      <c r="G253" s="55">
        <f t="shared" si="256"/>
        <v>1.6113913014102227E-07</v>
      </c>
      <c r="H253" s="60">
        <f t="shared" si="223"/>
        <v>0</v>
      </c>
      <c r="I253" s="60">
        <f t="shared" si="257"/>
        <v>3.1</v>
      </c>
      <c r="J253" s="55">
        <f t="shared" si="224"/>
        <v>101.6000009990626</v>
      </c>
      <c r="K253" s="55">
        <f t="shared" si="258"/>
        <v>0.0014501704021543799</v>
      </c>
      <c r="L253" s="55">
        <f t="shared" si="225"/>
        <v>0.0007490658081179867</v>
      </c>
      <c r="M253" s="60">
        <f t="shared" si="226"/>
        <v>0.008814433365252228</v>
      </c>
      <c r="N253" s="60">
        <f t="shared" si="259"/>
        <v>3.1088144333652523</v>
      </c>
      <c r="O253" s="60">
        <f t="shared" si="227"/>
        <v>101.21315598098313</v>
      </c>
      <c r="P253" s="60">
        <f t="shared" si="228"/>
        <v>0.12404190741343026</v>
      </c>
      <c r="Q253" s="55">
        <f t="shared" si="229"/>
        <v>0.24733474901874253</v>
      </c>
      <c r="R253" s="55">
        <f t="shared" si="230"/>
        <v>164.0659850733188</v>
      </c>
      <c r="S253" s="55">
        <f t="shared" si="231"/>
        <v>0.0983185305749763</v>
      </c>
      <c r="T253" s="55">
        <f t="shared" si="232"/>
        <v>0.05069768786878992</v>
      </c>
      <c r="U253" s="55">
        <f t="shared" si="233"/>
        <v>105.17376538010711</v>
      </c>
      <c r="V253" s="55">
        <f t="shared" si="260"/>
        <v>26.556882831544574</v>
      </c>
      <c r="W253" s="55">
        <f t="shared" si="234"/>
        <v>523.3794160799525</v>
      </c>
      <c r="X253" s="55">
        <f t="shared" si="235"/>
        <v>125.60284656219233</v>
      </c>
      <c r="Y253" s="55">
        <f t="shared" si="252"/>
        <v>-101.6</v>
      </c>
      <c r="Z253" s="60">
        <f t="shared" si="261"/>
        <v>0.008814431891395413</v>
      </c>
      <c r="AA253" s="55">
        <f t="shared" si="236"/>
        <v>0</v>
      </c>
      <c r="AB253" s="55">
        <f t="shared" si="269"/>
        <v>-2.443460949294859E-07</v>
      </c>
      <c r="AC253" s="55">
        <f t="shared" si="237"/>
        <v>1.6113913014102227E-07</v>
      </c>
      <c r="AD253" s="60">
        <f t="shared" si="238"/>
        <v>0</v>
      </c>
      <c r="AE253" s="60">
        <f t="shared" si="262"/>
        <v>3.1</v>
      </c>
      <c r="AF253" s="55">
        <f t="shared" si="239"/>
        <v>-101.59999900093739</v>
      </c>
      <c r="AG253" s="55">
        <f t="shared" si="263"/>
        <v>-0.0014501702724450845</v>
      </c>
      <c r="AH253" s="55">
        <f t="shared" si="240"/>
        <v>-0.0007485770482825362</v>
      </c>
      <c r="AI253" s="60">
        <f t="shared" si="241"/>
        <v>0.008814430417535046</v>
      </c>
      <c r="AJ253" s="60">
        <f t="shared" si="264"/>
        <v>3.108814430417535</v>
      </c>
      <c r="AK253" s="60">
        <f t="shared" si="242"/>
        <v>-101.21340639643446</v>
      </c>
      <c r="AL253" s="60">
        <f t="shared" si="243"/>
        <v>-0.12404172529775095</v>
      </c>
      <c r="AM253" s="55">
        <f t="shared" si="244"/>
        <v>-0.24733487354721936</v>
      </c>
      <c r="AN253" s="55">
        <f t="shared" si="245"/>
        <v>164.06680419027805</v>
      </c>
      <c r="AO253" s="55">
        <f t="shared" si="246"/>
        <v>-0.09831783152781445</v>
      </c>
      <c r="AP253" s="55">
        <f t="shared" si="247"/>
        <v>-0.05069921049159046</v>
      </c>
      <c r="AQ253" s="55">
        <f t="shared" si="248"/>
        <v>105.17296482759565</v>
      </c>
      <c r="AR253" s="55">
        <f t="shared" si="265"/>
        <v>-26.556694620254675</v>
      </c>
      <c r="AS253" s="55">
        <f t="shared" si="249"/>
        <v>523.3599616033968</v>
      </c>
      <c r="AT253" s="55">
        <f t="shared" si="250"/>
        <v>125.58341065008415</v>
      </c>
      <c r="AU253" s="55">
        <f t="shared" si="251"/>
        <v>125.59312845995855</v>
      </c>
      <c r="AV253" s="55">
        <f t="shared" si="266"/>
        <v>-4.3998227283736924E-10</v>
      </c>
      <c r="AW253" s="55">
        <f t="shared" si="267"/>
        <v>-0.4931078572030572</v>
      </c>
      <c r="AX253" s="55">
        <f t="shared" si="270"/>
        <v>4.465110041817687E-08</v>
      </c>
      <c r="AY253" s="55">
        <f t="shared" si="271"/>
        <v>-0.0008399999987977505</v>
      </c>
      <c r="AZ253">
        <f t="shared" si="272"/>
        <v>0</v>
      </c>
      <c r="BA253">
        <f t="shared" si="273"/>
        <v>0</v>
      </c>
    </row>
    <row r="254" spans="1:53" ht="12.75">
      <c r="A254" s="50">
        <v>93</v>
      </c>
      <c r="B254" s="55">
        <f t="shared" si="268"/>
        <v>101.6</v>
      </c>
      <c r="C254" s="55">
        <f t="shared" si="253"/>
        <v>101.6</v>
      </c>
      <c r="D254" s="60">
        <f t="shared" si="254"/>
        <v>0.008814431891395413</v>
      </c>
      <c r="E254" s="55">
        <f t="shared" si="222"/>
        <v>0</v>
      </c>
      <c r="F254" s="55">
        <f t="shared" si="255"/>
        <v>-2.5016385909447364E-07</v>
      </c>
      <c r="G254" s="55">
        <f t="shared" si="256"/>
        <v>1.649757760967608E-07</v>
      </c>
      <c r="H254" s="60">
        <f t="shared" si="223"/>
        <v>0</v>
      </c>
      <c r="I254" s="60">
        <f t="shared" si="257"/>
        <v>3.1</v>
      </c>
      <c r="J254" s="55">
        <f t="shared" si="224"/>
        <v>101.60000102284981</v>
      </c>
      <c r="K254" s="55">
        <f t="shared" si="258"/>
        <v>0.0014501704036985405</v>
      </c>
      <c r="L254" s="55">
        <f t="shared" si="225"/>
        <v>0.0007490716266874602</v>
      </c>
      <c r="M254" s="60">
        <f t="shared" si="226"/>
        <v>0.008814433400117005</v>
      </c>
      <c r="N254" s="60">
        <f t="shared" si="259"/>
        <v>3.1088144334001173</v>
      </c>
      <c r="O254" s="60">
        <f t="shared" si="227"/>
        <v>101.21315299984681</v>
      </c>
      <c r="P254" s="60">
        <f t="shared" si="228"/>
        <v>0.12404190958147396</v>
      </c>
      <c r="Q254" s="55">
        <f t="shared" si="229"/>
        <v>0.24733474753626045</v>
      </c>
      <c r="R254" s="55">
        <f t="shared" si="230"/>
        <v>164.06597532192143</v>
      </c>
      <c r="S254" s="55">
        <f t="shared" si="231"/>
        <v>0.09831853889696579</v>
      </c>
      <c r="T254" s="55">
        <f t="shared" si="232"/>
        <v>0.050697669742328866</v>
      </c>
      <c r="U254" s="55">
        <f t="shared" si="233"/>
        <v>105.17377491049837</v>
      </c>
      <c r="V254" s="55">
        <f t="shared" si="260"/>
        <v>26.556885072154945</v>
      </c>
      <c r="W254" s="55">
        <f t="shared" si="234"/>
        <v>523.3796476878866</v>
      </c>
      <c r="X254" s="55">
        <f t="shared" si="235"/>
        <v>125.60307794912012</v>
      </c>
      <c r="Y254" s="55">
        <f t="shared" si="252"/>
        <v>-101.6</v>
      </c>
      <c r="Z254" s="60">
        <f t="shared" si="261"/>
        <v>0.008814431891395413</v>
      </c>
      <c r="AA254" s="55">
        <f t="shared" si="236"/>
        <v>0</v>
      </c>
      <c r="AB254" s="55">
        <f t="shared" si="269"/>
        <v>-2.5016385909447364E-07</v>
      </c>
      <c r="AC254" s="55">
        <f t="shared" si="237"/>
        <v>1.649757760967608E-07</v>
      </c>
      <c r="AD254" s="60">
        <f t="shared" si="238"/>
        <v>0</v>
      </c>
      <c r="AE254" s="60">
        <f t="shared" si="262"/>
        <v>3.1</v>
      </c>
      <c r="AF254" s="55">
        <f t="shared" si="239"/>
        <v>-101.59999897715018</v>
      </c>
      <c r="AG254" s="55">
        <f t="shared" si="263"/>
        <v>-0.0014501702709009308</v>
      </c>
      <c r="AH254" s="55">
        <f t="shared" si="240"/>
        <v>-0.000748571229713071</v>
      </c>
      <c r="AI254" s="60">
        <f t="shared" si="241"/>
        <v>0.008814430382670047</v>
      </c>
      <c r="AJ254" s="60">
        <f t="shared" si="264"/>
        <v>3.10881443038267</v>
      </c>
      <c r="AK254" s="60">
        <f t="shared" si="242"/>
        <v>-101.21340937757078</v>
      </c>
      <c r="AL254" s="60">
        <f t="shared" si="243"/>
        <v>-0.12404172312970707</v>
      </c>
      <c r="AM254" s="55">
        <f t="shared" si="244"/>
        <v>-0.24733487502970108</v>
      </c>
      <c r="AN254" s="55">
        <f t="shared" si="245"/>
        <v>164.06681394166526</v>
      </c>
      <c r="AO254" s="55">
        <f t="shared" si="246"/>
        <v>-0.09831782320582408</v>
      </c>
      <c r="AP254" s="55">
        <f t="shared" si="247"/>
        <v>-0.05069922861805293</v>
      </c>
      <c r="AQ254" s="55">
        <f t="shared" si="248"/>
        <v>105.17295529721298</v>
      </c>
      <c r="AR254" s="55">
        <f t="shared" si="265"/>
        <v>-26.556692379643906</v>
      </c>
      <c r="AS254" s="55">
        <f t="shared" si="249"/>
        <v>523.359730009512</v>
      </c>
      <c r="AT254" s="55">
        <f t="shared" si="250"/>
        <v>125.58317927720395</v>
      </c>
      <c r="AU254" s="55">
        <f t="shared" si="251"/>
        <v>125.59312845993855</v>
      </c>
      <c r="AV254" s="55">
        <f t="shared" si="266"/>
        <v>-4.5997694542165846E-10</v>
      </c>
      <c r="AW254" s="55">
        <f t="shared" si="267"/>
        <v>-0.5048485203594447</v>
      </c>
      <c r="AX254" s="55">
        <f t="shared" si="270"/>
        <v>4.668023701868833E-08</v>
      </c>
      <c r="AY254" s="55">
        <f t="shared" si="271"/>
        <v>-0.0008599999987691254</v>
      </c>
      <c r="AZ254">
        <f t="shared" si="272"/>
        <v>0</v>
      </c>
      <c r="BA254">
        <f t="shared" si="273"/>
        <v>0</v>
      </c>
    </row>
    <row r="255" spans="1:53" ht="12.75">
      <c r="A255" s="50">
        <v>94</v>
      </c>
      <c r="B255" s="55">
        <f t="shared" si="268"/>
        <v>101.6</v>
      </c>
      <c r="C255" s="55">
        <f t="shared" si="253"/>
        <v>101.6</v>
      </c>
      <c r="D255" s="60">
        <f t="shared" si="254"/>
        <v>0.008814431891395413</v>
      </c>
      <c r="E255" s="55">
        <f t="shared" si="222"/>
        <v>0</v>
      </c>
      <c r="F255" s="55">
        <f t="shared" si="255"/>
        <v>-2.5598162325946144E-07</v>
      </c>
      <c r="G255" s="55">
        <f t="shared" si="256"/>
        <v>1.6881242205249943E-07</v>
      </c>
      <c r="H255" s="60">
        <f t="shared" si="223"/>
        <v>0</v>
      </c>
      <c r="I255" s="60">
        <f t="shared" si="257"/>
        <v>3.1</v>
      </c>
      <c r="J255" s="55">
        <f t="shared" si="224"/>
        <v>101.600001046637</v>
      </c>
      <c r="K255" s="55">
        <f t="shared" si="258"/>
        <v>0.0014501704052427046</v>
      </c>
      <c r="L255" s="55">
        <f t="shared" si="225"/>
        <v>0.0007490774452569341</v>
      </c>
      <c r="M255" s="60">
        <f t="shared" si="226"/>
        <v>0.008814433435435198</v>
      </c>
      <c r="N255" s="60">
        <f t="shared" si="259"/>
        <v>3.1088144334354353</v>
      </c>
      <c r="O255" s="60">
        <f t="shared" si="227"/>
        <v>101.21315001871046</v>
      </c>
      <c r="P255" s="60">
        <f t="shared" si="228"/>
        <v>0.12404191174951763</v>
      </c>
      <c r="Q255" s="55">
        <f t="shared" si="229"/>
        <v>0.24733474605377834</v>
      </c>
      <c r="R255" s="55">
        <f t="shared" si="230"/>
        <v>164.06596557052393</v>
      </c>
      <c r="S255" s="55">
        <f t="shared" si="231"/>
        <v>0.09831854721895528</v>
      </c>
      <c r="T255" s="55">
        <f t="shared" si="232"/>
        <v>0.050697651615867784</v>
      </c>
      <c r="U255" s="55">
        <f t="shared" si="233"/>
        <v>105.17378444088973</v>
      </c>
      <c r="V255" s="55">
        <f t="shared" si="260"/>
        <v>26.556887312765316</v>
      </c>
      <c r="W255" s="55">
        <f t="shared" si="234"/>
        <v>523.3798792959866</v>
      </c>
      <c r="X255" s="55">
        <f t="shared" si="235"/>
        <v>125.60330933621412</v>
      </c>
      <c r="Y255" s="55">
        <f t="shared" si="252"/>
        <v>-101.6</v>
      </c>
      <c r="Z255" s="60">
        <f t="shared" si="261"/>
        <v>0.008814431891395413</v>
      </c>
      <c r="AA255" s="55">
        <f t="shared" si="236"/>
        <v>0</v>
      </c>
      <c r="AB255" s="55">
        <f t="shared" si="269"/>
        <v>-2.5598162325946144E-07</v>
      </c>
      <c r="AC255" s="55">
        <f t="shared" si="237"/>
        <v>1.6881242205249943E-07</v>
      </c>
      <c r="AD255" s="60">
        <f t="shared" si="238"/>
        <v>0</v>
      </c>
      <c r="AE255" s="60">
        <f t="shared" si="262"/>
        <v>3.1</v>
      </c>
      <c r="AF255" s="55">
        <f t="shared" si="239"/>
        <v>-101.59999895336298</v>
      </c>
      <c r="AG255" s="55">
        <f t="shared" si="263"/>
        <v>-0.0014501702693567736</v>
      </c>
      <c r="AH255" s="55">
        <f t="shared" si="240"/>
        <v>-0.000748565411143604</v>
      </c>
      <c r="AI255" s="60">
        <f t="shared" si="241"/>
        <v>0.008814430347350077</v>
      </c>
      <c r="AJ255" s="60">
        <f t="shared" si="264"/>
        <v>3.1088144303473504</v>
      </c>
      <c r="AK255" s="60">
        <f t="shared" si="242"/>
        <v>-101.21341235870712</v>
      </c>
      <c r="AL255" s="60">
        <f t="shared" si="243"/>
        <v>-0.12404172096166317</v>
      </c>
      <c r="AM255" s="55">
        <f t="shared" si="244"/>
        <v>-0.24733487651218275</v>
      </c>
      <c r="AN255" s="55">
        <f t="shared" si="245"/>
        <v>164.06682369305247</v>
      </c>
      <c r="AO255" s="55">
        <f t="shared" si="246"/>
        <v>-0.09831781488383351</v>
      </c>
      <c r="AP255" s="55">
        <f t="shared" si="247"/>
        <v>-0.05069924674451573</v>
      </c>
      <c r="AQ255" s="55">
        <f t="shared" si="248"/>
        <v>105.17294576683031</v>
      </c>
      <c r="AR255" s="55">
        <f t="shared" si="265"/>
        <v>-26.556690139033083</v>
      </c>
      <c r="AS255" s="55">
        <f t="shared" si="249"/>
        <v>523.3594984157882</v>
      </c>
      <c r="AT255" s="55">
        <f t="shared" si="250"/>
        <v>125.58294790448474</v>
      </c>
      <c r="AU255" s="55">
        <f t="shared" si="251"/>
        <v>125.5931284599164</v>
      </c>
      <c r="AV255" s="55">
        <f t="shared" si="266"/>
        <v>-4.821316679226584E-10</v>
      </c>
      <c r="AW255" s="55">
        <f t="shared" si="267"/>
        <v>-0.5165891836490767</v>
      </c>
      <c r="AX255" s="55">
        <f t="shared" si="270"/>
        <v>4.892858382764185E-08</v>
      </c>
      <c r="AY255" s="55">
        <f t="shared" si="271"/>
        <v>-0.0008799999987405005</v>
      </c>
      <c r="AZ255">
        <f t="shared" si="272"/>
        <v>0</v>
      </c>
      <c r="BA255">
        <f t="shared" si="273"/>
        <v>0</v>
      </c>
    </row>
    <row r="256" spans="1:53" ht="12.75">
      <c r="A256" s="50">
        <v>95</v>
      </c>
      <c r="B256" s="55">
        <f t="shared" si="268"/>
        <v>101.6</v>
      </c>
      <c r="C256" s="55">
        <f t="shared" si="253"/>
        <v>101.6</v>
      </c>
      <c r="D256" s="60">
        <f t="shared" si="254"/>
        <v>0.008814431891395413</v>
      </c>
      <c r="E256" s="55">
        <f t="shared" si="222"/>
        <v>0</v>
      </c>
      <c r="F256" s="55">
        <f t="shared" si="255"/>
        <v>-2.617993874244492E-07</v>
      </c>
      <c r="G256" s="55">
        <f t="shared" si="256"/>
        <v>1.72649068008238E-07</v>
      </c>
      <c r="H256" s="60">
        <f t="shared" si="223"/>
        <v>0</v>
      </c>
      <c r="I256" s="60">
        <f t="shared" si="257"/>
        <v>3.1</v>
      </c>
      <c r="J256" s="55">
        <f t="shared" si="224"/>
        <v>101.60000107042421</v>
      </c>
      <c r="K256" s="55">
        <f t="shared" si="258"/>
        <v>0.0014501704067868652</v>
      </c>
      <c r="L256" s="55">
        <f t="shared" si="225"/>
        <v>0.0007490832638264071</v>
      </c>
      <c r="M256" s="60">
        <f t="shared" si="226"/>
        <v>0.008814433470298644</v>
      </c>
      <c r="N256" s="60">
        <f t="shared" si="259"/>
        <v>3.1088144334702985</v>
      </c>
      <c r="O256" s="60">
        <f t="shared" si="227"/>
        <v>101.21314703757415</v>
      </c>
      <c r="P256" s="60">
        <f t="shared" si="228"/>
        <v>0.12404191391756134</v>
      </c>
      <c r="Q256" s="55">
        <f t="shared" si="229"/>
        <v>0.24733474457129626</v>
      </c>
      <c r="R256" s="55">
        <f t="shared" si="230"/>
        <v>164.06595581912637</v>
      </c>
      <c r="S256" s="55">
        <f t="shared" si="231"/>
        <v>0.09831855554094468</v>
      </c>
      <c r="T256" s="55">
        <f t="shared" si="232"/>
        <v>0.050697633489406896</v>
      </c>
      <c r="U256" s="55">
        <f t="shared" si="233"/>
        <v>105.17379397128116</v>
      </c>
      <c r="V256" s="55">
        <f t="shared" si="260"/>
        <v>26.55688955337566</v>
      </c>
      <c r="W256" s="55">
        <f t="shared" si="234"/>
        <v>523.3801109042496</v>
      </c>
      <c r="X256" s="55">
        <f t="shared" si="235"/>
        <v>125.60354072347081</v>
      </c>
      <c r="Y256" s="55">
        <f t="shared" si="252"/>
        <v>-101.6</v>
      </c>
      <c r="Z256" s="60">
        <f t="shared" si="261"/>
        <v>0.008814431891395413</v>
      </c>
      <c r="AA256" s="55">
        <f t="shared" si="236"/>
        <v>0</v>
      </c>
      <c r="AB256" s="55">
        <f t="shared" si="269"/>
        <v>-2.617993874244492E-07</v>
      </c>
      <c r="AC256" s="55">
        <f t="shared" si="237"/>
        <v>1.72649068008238E-07</v>
      </c>
      <c r="AD256" s="60">
        <f t="shared" si="238"/>
        <v>0</v>
      </c>
      <c r="AE256" s="60">
        <f t="shared" si="262"/>
        <v>3.1</v>
      </c>
      <c r="AF256" s="55">
        <f t="shared" si="239"/>
        <v>-101.59999892957578</v>
      </c>
      <c r="AG256" s="55">
        <f t="shared" si="263"/>
        <v>-0.001450170267812613</v>
      </c>
      <c r="AH256" s="55">
        <f t="shared" si="240"/>
        <v>-0.0007485595925741354</v>
      </c>
      <c r="AI256" s="60">
        <f t="shared" si="241"/>
        <v>0.008814430312485078</v>
      </c>
      <c r="AJ256" s="60">
        <f t="shared" si="264"/>
        <v>3.108814430312485</v>
      </c>
      <c r="AK256" s="60">
        <f t="shared" si="242"/>
        <v>-101.21341533984344</v>
      </c>
      <c r="AL256" s="60">
        <f t="shared" si="243"/>
        <v>-0.12404171879361925</v>
      </c>
      <c r="AM256" s="55">
        <f t="shared" si="244"/>
        <v>-0.24733487799466436</v>
      </c>
      <c r="AN256" s="55">
        <f t="shared" si="245"/>
        <v>164.0668334444394</v>
      </c>
      <c r="AO256" s="55">
        <f t="shared" si="246"/>
        <v>-0.09831780656184302</v>
      </c>
      <c r="AP256" s="55">
        <f t="shared" si="247"/>
        <v>-0.05069926487097831</v>
      </c>
      <c r="AQ256" s="55">
        <f t="shared" si="248"/>
        <v>105.17293623644792</v>
      </c>
      <c r="AR256" s="55">
        <f t="shared" si="265"/>
        <v>-26.556687898422283</v>
      </c>
      <c r="AS256" s="55">
        <f t="shared" si="249"/>
        <v>523.3592668222327</v>
      </c>
      <c r="AT256" s="55">
        <f t="shared" si="250"/>
        <v>125.58271653193378</v>
      </c>
      <c r="AU256" s="55">
        <f t="shared" si="251"/>
        <v>125.59312845989398</v>
      </c>
      <c r="AV256" s="55">
        <f t="shared" si="266"/>
        <v>-5.045563966632471E-10</v>
      </c>
      <c r="AW256" s="55">
        <f t="shared" si="267"/>
        <v>-0.5283298467972166</v>
      </c>
      <c r="AX256" s="55">
        <f t="shared" si="270"/>
        <v>5.120433191265081E-08</v>
      </c>
      <c r="AY256" s="55">
        <f t="shared" si="271"/>
        <v>-0.0008999999987118754</v>
      </c>
      <c r="AZ256">
        <f t="shared" si="272"/>
        <v>0</v>
      </c>
      <c r="BA256">
        <f t="shared" si="273"/>
        <v>0</v>
      </c>
    </row>
    <row r="257" spans="1:53" ht="12.75">
      <c r="A257" s="50">
        <v>96</v>
      </c>
      <c r="B257" s="55">
        <f t="shared" si="268"/>
        <v>101.6</v>
      </c>
      <c r="C257" s="55">
        <f t="shared" si="253"/>
        <v>101.6</v>
      </c>
      <c r="D257" s="60">
        <f t="shared" si="254"/>
        <v>0.008814431891395413</v>
      </c>
      <c r="E257" s="55">
        <f t="shared" si="222"/>
        <v>0</v>
      </c>
      <c r="F257" s="55">
        <f t="shared" si="255"/>
        <v>-2.6761715158943694E-07</v>
      </c>
      <c r="G257" s="55">
        <f>E257-ASIN($B$23*SIN(E257+F257)/$B$24)</f>
        <v>1.764857139639766E-07</v>
      </c>
      <c r="H257" s="60">
        <f t="shared" si="223"/>
        <v>0</v>
      </c>
      <c r="I257" s="60">
        <f t="shared" si="257"/>
        <v>3.1</v>
      </c>
      <c r="J257" s="55">
        <f t="shared" si="224"/>
        <v>101.60000109421142</v>
      </c>
      <c r="K257" s="55">
        <f t="shared" si="258"/>
        <v>0.0014501704083310224</v>
      </c>
      <c r="L257" s="55">
        <f t="shared" si="225"/>
        <v>0.000749089082395878</v>
      </c>
      <c r="M257" s="60">
        <f t="shared" si="226"/>
        <v>0.008814433505620167</v>
      </c>
      <c r="N257" s="60">
        <f t="shared" si="259"/>
        <v>3.1088144335056205</v>
      </c>
      <c r="O257" s="60">
        <f t="shared" si="227"/>
        <v>101.21314405643783</v>
      </c>
      <c r="P257" s="60">
        <f t="shared" si="228"/>
        <v>0.12404191608560504</v>
      </c>
      <c r="Q257" s="55">
        <f t="shared" si="229"/>
        <v>0.2473347430888142</v>
      </c>
      <c r="R257" s="55">
        <f t="shared" si="230"/>
        <v>164.06594606772865</v>
      </c>
      <c r="S257" s="55">
        <f t="shared" si="231"/>
        <v>0.09831856386293417</v>
      </c>
      <c r="T257" s="55">
        <f t="shared" si="232"/>
        <v>0.05069761536294587</v>
      </c>
      <c r="U257" s="55">
        <f t="shared" si="233"/>
        <v>105.1738035016727</v>
      </c>
      <c r="V257" s="55">
        <f t="shared" si="260"/>
        <v>26.556891793986026</v>
      </c>
      <c r="W257" s="55">
        <f t="shared" si="234"/>
        <v>523.38034251268</v>
      </c>
      <c r="X257" s="55">
        <f t="shared" si="235"/>
        <v>125.60377211089508</v>
      </c>
      <c r="Y257" s="55">
        <f t="shared" si="252"/>
        <v>-101.6</v>
      </c>
      <c r="Z257" s="60">
        <f t="shared" si="261"/>
        <v>0.008814431891395413</v>
      </c>
      <c r="AA257" s="55">
        <f t="shared" si="236"/>
        <v>0</v>
      </c>
      <c r="AB257" s="55">
        <f t="shared" si="269"/>
        <v>-2.6761715158943694E-07</v>
      </c>
      <c r="AC257" s="55">
        <f t="shared" si="237"/>
        <v>1.764857139639766E-07</v>
      </c>
      <c r="AD257" s="60">
        <f t="shared" si="238"/>
        <v>0</v>
      </c>
      <c r="AE257" s="60">
        <f t="shared" si="262"/>
        <v>3.1</v>
      </c>
      <c r="AF257" s="55">
        <f t="shared" si="239"/>
        <v>-101.59999890578857</v>
      </c>
      <c r="AG257" s="55">
        <f t="shared" si="263"/>
        <v>-0.0014501702662684558</v>
      </c>
      <c r="AH257" s="55">
        <f t="shared" si="240"/>
        <v>-0.000748553774004668</v>
      </c>
      <c r="AI257" s="60">
        <f t="shared" si="241"/>
        <v>0.008814430277167107</v>
      </c>
      <c r="AJ257" s="60">
        <f t="shared" si="264"/>
        <v>3.1088144302771674</v>
      </c>
      <c r="AK257" s="60">
        <f t="shared" si="242"/>
        <v>-101.21341832097976</v>
      </c>
      <c r="AL257" s="60">
        <f t="shared" si="243"/>
        <v>-0.12404171662557532</v>
      </c>
      <c r="AM257" s="55">
        <f t="shared" si="244"/>
        <v>-0.24733487947714597</v>
      </c>
      <c r="AN257" s="55">
        <f t="shared" si="245"/>
        <v>164.0668431958262</v>
      </c>
      <c r="AO257" s="55">
        <f t="shared" si="246"/>
        <v>-0.09831779823985254</v>
      </c>
      <c r="AP257" s="55">
        <f t="shared" si="247"/>
        <v>-0.05069928299744089</v>
      </c>
      <c r="AQ257" s="55">
        <f t="shared" si="248"/>
        <v>105.1729267060656</v>
      </c>
      <c r="AR257" s="55">
        <f t="shared" si="265"/>
        <v>-26.55668565781148</v>
      </c>
      <c r="AS257" s="55">
        <f t="shared" si="249"/>
        <v>523.3590352288427</v>
      </c>
      <c r="AT257" s="55">
        <f t="shared" si="250"/>
        <v>125.58248515954824</v>
      </c>
      <c r="AU257" s="55">
        <f t="shared" si="251"/>
        <v>125.59312845987235</v>
      </c>
      <c r="AV257" s="55">
        <f>IF(ABS(AU257-$AU$262+$D$34)&lt;0.0000000001,0,AU257-$AU$262+$D$34)</f>
        <v>-5.261853175397846E-10</v>
      </c>
      <c r="AW257" s="55">
        <f t="shared" si="267"/>
        <v>-0.5400705099978215</v>
      </c>
      <c r="AX257" s="55">
        <f t="shared" si="270"/>
        <v>5.3399318341918246E-08</v>
      </c>
      <c r="AY257" s="55">
        <f t="shared" si="271"/>
        <v>-0.0009199999986832504</v>
      </c>
      <c r="AZ257">
        <f t="shared" si="272"/>
        <v>0</v>
      </c>
      <c r="BA257">
        <f t="shared" si="273"/>
        <v>0</v>
      </c>
    </row>
    <row r="258" spans="1:53" ht="12.75">
      <c r="A258" s="50">
        <v>97</v>
      </c>
      <c r="B258" s="55">
        <f t="shared" si="268"/>
        <v>101.6</v>
      </c>
      <c r="C258" s="55">
        <f t="shared" si="253"/>
        <v>101.6</v>
      </c>
      <c r="D258" s="60">
        <f t="shared" si="254"/>
        <v>0.008814431891395413</v>
      </c>
      <c r="E258" s="55">
        <f t="shared" si="222"/>
        <v>0</v>
      </c>
      <c r="F258" s="55">
        <f t="shared" si="255"/>
        <v>-2.734349157544247E-07</v>
      </c>
      <c r="G258" s="55">
        <f>E258-ASIN($B$23*SIN(E258+F258)/$B$24)</f>
        <v>1.8032235991971512E-07</v>
      </c>
      <c r="H258" s="60">
        <f t="shared" si="223"/>
        <v>0</v>
      </c>
      <c r="I258" s="60">
        <f t="shared" si="257"/>
        <v>3.1</v>
      </c>
      <c r="J258" s="55">
        <f t="shared" si="224"/>
        <v>101.60000111799863</v>
      </c>
      <c r="K258" s="55">
        <f t="shared" si="258"/>
        <v>0.001450170409875183</v>
      </c>
      <c r="L258" s="55">
        <f t="shared" si="225"/>
        <v>0.000749094900965351</v>
      </c>
      <c r="M258" s="60">
        <f t="shared" si="226"/>
        <v>0.008814433540485167</v>
      </c>
      <c r="N258" s="60">
        <f t="shared" si="259"/>
        <v>3.108814433540485</v>
      </c>
      <c r="O258" s="60">
        <f t="shared" si="227"/>
        <v>101.2131410753015</v>
      </c>
      <c r="P258" s="60">
        <f t="shared" si="228"/>
        <v>0.12404191825364871</v>
      </c>
      <c r="Q258" s="55">
        <f t="shared" si="229"/>
        <v>0.24733474160633206</v>
      </c>
      <c r="R258" s="55">
        <f t="shared" si="230"/>
        <v>164.06593631633</v>
      </c>
      <c r="S258" s="55">
        <f t="shared" si="231"/>
        <v>0.09831857218492404</v>
      </c>
      <c r="T258" s="55">
        <f t="shared" si="232"/>
        <v>0.05069759723648398</v>
      </c>
      <c r="U258" s="55">
        <f t="shared" si="233"/>
        <v>105.17381303206514</v>
      </c>
      <c r="V258" s="55">
        <f t="shared" si="260"/>
        <v>26.556894034596496</v>
      </c>
      <c r="W258" s="55">
        <f t="shared" si="234"/>
        <v>523.3805741212868</v>
      </c>
      <c r="X258" s="55">
        <f t="shared" si="235"/>
        <v>125.60400349849579</v>
      </c>
      <c r="Y258" s="55">
        <f t="shared" si="252"/>
        <v>-101.6</v>
      </c>
      <c r="Z258" s="60">
        <f t="shared" si="261"/>
        <v>0.008814431891395413</v>
      </c>
      <c r="AA258" s="55">
        <f t="shared" si="236"/>
        <v>0</v>
      </c>
      <c r="AB258" s="55">
        <f t="shared" si="269"/>
        <v>-2.734349157544247E-07</v>
      </c>
      <c r="AC258" s="55">
        <f t="shared" si="237"/>
        <v>1.8032235991971512E-07</v>
      </c>
      <c r="AD258" s="60">
        <f t="shared" si="238"/>
        <v>0</v>
      </c>
      <c r="AE258" s="60">
        <f t="shared" si="262"/>
        <v>3.1</v>
      </c>
      <c r="AF258" s="55">
        <f t="shared" si="239"/>
        <v>-101.59999888200136</v>
      </c>
      <c r="AG258" s="55">
        <f t="shared" si="263"/>
        <v>-0.0014501702647242952</v>
      </c>
      <c r="AH258" s="55">
        <f t="shared" si="240"/>
        <v>-0.0007485479554351989</v>
      </c>
      <c r="AI258" s="60">
        <f t="shared" si="241"/>
        <v>0.008814430242301885</v>
      </c>
      <c r="AJ258" s="60">
        <f t="shared" si="264"/>
        <v>3.108814430242302</v>
      </c>
      <c r="AK258" s="60">
        <f t="shared" si="242"/>
        <v>-101.21342130211607</v>
      </c>
      <c r="AL258" s="60">
        <f t="shared" si="243"/>
        <v>-0.12404171445753141</v>
      </c>
      <c r="AM258" s="55">
        <f t="shared" si="244"/>
        <v>-0.24733488095962763</v>
      </c>
      <c r="AN258" s="55">
        <f t="shared" si="245"/>
        <v>164.0668529472137</v>
      </c>
      <c r="AO258" s="55">
        <f t="shared" si="246"/>
        <v>-0.09831778991786158</v>
      </c>
      <c r="AP258" s="55">
        <f t="shared" si="247"/>
        <v>-0.05069930112390447</v>
      </c>
      <c r="AQ258" s="55">
        <f t="shared" si="248"/>
        <v>105.17291717568258</v>
      </c>
      <c r="AR258" s="55">
        <f t="shared" si="265"/>
        <v>-26.55668341720055</v>
      </c>
      <c r="AS258" s="55">
        <f t="shared" si="249"/>
        <v>523.3588036356053</v>
      </c>
      <c r="AT258" s="55">
        <f t="shared" si="250"/>
        <v>125.58225378731527</v>
      </c>
      <c r="AU258" s="55">
        <f t="shared" si="251"/>
        <v>125.59312845984944</v>
      </c>
      <c r="AV258" s="55">
        <f>IF(ABS(AU258-$AU$262+$D$34)&lt;0.0000000001,0,AU258-$AU$262+$D$34)</f>
        <v>-5.490932153406902E-10</v>
      </c>
      <c r="AW258" s="55">
        <f t="shared" si="267"/>
        <v>-0.5518111738061011</v>
      </c>
      <c r="AX258" s="55">
        <f t="shared" si="270"/>
        <v>5.5724100289342294E-08</v>
      </c>
      <c r="AY258" s="55">
        <f t="shared" si="271"/>
        <v>-0.0009399999986546254</v>
      </c>
      <c r="AZ258">
        <f t="shared" si="272"/>
        <v>0</v>
      </c>
      <c r="BA258">
        <f t="shared" si="273"/>
        <v>0</v>
      </c>
    </row>
    <row r="259" spans="1:53" ht="12.75">
      <c r="A259" s="50">
        <v>98</v>
      </c>
      <c r="B259" s="55">
        <f t="shared" si="268"/>
        <v>101.6</v>
      </c>
      <c r="C259" s="55">
        <f t="shared" si="253"/>
        <v>101.6</v>
      </c>
      <c r="D259" s="60">
        <f t="shared" si="254"/>
        <v>0.008814431891395413</v>
      </c>
      <c r="E259" s="55">
        <f t="shared" si="222"/>
        <v>0</v>
      </c>
      <c r="F259" s="55">
        <f t="shared" si="255"/>
        <v>-2.792526799194125E-07</v>
      </c>
      <c r="G259" s="55">
        <f>E259-ASIN($B$23*SIN(E259+F259)/$B$24)</f>
        <v>1.8415900587545368E-07</v>
      </c>
      <c r="H259" s="60">
        <f t="shared" si="223"/>
        <v>0</v>
      </c>
      <c r="I259" s="60">
        <f t="shared" si="257"/>
        <v>3.1</v>
      </c>
      <c r="J259" s="55">
        <f t="shared" si="224"/>
        <v>101.60000114178582</v>
      </c>
      <c r="K259" s="55">
        <f t="shared" si="258"/>
        <v>0.0014501704114193333</v>
      </c>
      <c r="L259" s="55">
        <f t="shared" si="225"/>
        <v>0.0007491007195348184</v>
      </c>
      <c r="M259" s="60">
        <f t="shared" si="226"/>
        <v>0.00881443357580336</v>
      </c>
      <c r="N259" s="60">
        <f t="shared" si="259"/>
        <v>3.1088144335758034</v>
      </c>
      <c r="O259" s="60">
        <f t="shared" si="227"/>
        <v>101.21313809416516</v>
      </c>
      <c r="P259" s="60">
        <f t="shared" si="228"/>
        <v>0.12404192042169239</v>
      </c>
      <c r="Q259" s="55">
        <f t="shared" si="229"/>
        <v>0.24733474012384996</v>
      </c>
      <c r="R259" s="55">
        <f t="shared" si="230"/>
        <v>164.065926564932</v>
      </c>
      <c r="S259" s="55">
        <f t="shared" si="231"/>
        <v>0.0983185805069135</v>
      </c>
      <c r="T259" s="55">
        <f t="shared" si="232"/>
        <v>0.050697579110022956</v>
      </c>
      <c r="U259" s="55">
        <f t="shared" si="233"/>
        <v>105.17382256245696</v>
      </c>
      <c r="V259" s="55">
        <f t="shared" si="260"/>
        <v>26.55689627520685</v>
      </c>
      <c r="W259" s="55">
        <f t="shared" si="234"/>
        <v>523.3808057300482</v>
      </c>
      <c r="X259" s="55">
        <f t="shared" si="235"/>
        <v>125.60423488625088</v>
      </c>
      <c r="Y259" s="55">
        <f t="shared" si="252"/>
        <v>-101.6</v>
      </c>
      <c r="Z259" s="60">
        <f t="shared" si="261"/>
        <v>0.008814431891395413</v>
      </c>
      <c r="AA259" s="55">
        <f t="shared" si="236"/>
        <v>0</v>
      </c>
      <c r="AB259" s="55">
        <f t="shared" si="269"/>
        <v>-2.792526799194125E-07</v>
      </c>
      <c r="AC259" s="55">
        <f t="shared" si="237"/>
        <v>1.8415900587545368E-07</v>
      </c>
      <c r="AD259" s="60">
        <f t="shared" si="238"/>
        <v>0</v>
      </c>
      <c r="AE259" s="60">
        <f t="shared" si="262"/>
        <v>3.1</v>
      </c>
      <c r="AF259" s="55">
        <f t="shared" si="239"/>
        <v>-101.59999885821416</v>
      </c>
      <c r="AG259" s="55">
        <f t="shared" si="263"/>
        <v>-0.0014501702631801415</v>
      </c>
      <c r="AH259" s="55">
        <f t="shared" si="240"/>
        <v>-0.0007485421368657336</v>
      </c>
      <c r="AI259" s="60">
        <f t="shared" si="241"/>
        <v>0.008814430206981916</v>
      </c>
      <c r="AJ259" s="60">
        <f t="shared" si="264"/>
        <v>3.108814430206982</v>
      </c>
      <c r="AK259" s="60">
        <f t="shared" si="242"/>
        <v>-101.21342428325241</v>
      </c>
      <c r="AL259" s="60">
        <f t="shared" si="243"/>
        <v>-0.1240417122894875</v>
      </c>
      <c r="AM259" s="55">
        <f t="shared" si="244"/>
        <v>-0.24733488244210927</v>
      </c>
      <c r="AN259" s="55">
        <f t="shared" si="245"/>
        <v>164.06686269860035</v>
      </c>
      <c r="AO259" s="55">
        <f t="shared" si="246"/>
        <v>-0.09831778159587107</v>
      </c>
      <c r="AP259" s="55">
        <f t="shared" si="247"/>
        <v>-0.050699319250367136</v>
      </c>
      <c r="AQ259" s="55">
        <f t="shared" si="248"/>
        <v>105.17290764530037</v>
      </c>
      <c r="AR259" s="55">
        <f t="shared" si="265"/>
        <v>-26.556681176589734</v>
      </c>
      <c r="AS259" s="55">
        <f t="shared" si="249"/>
        <v>523.3585720425452</v>
      </c>
      <c r="AT259" s="55">
        <f t="shared" si="250"/>
        <v>125.58202241525964</v>
      </c>
      <c r="AU259" s="55">
        <f t="shared" si="251"/>
        <v>125.59312845982669</v>
      </c>
      <c r="AV259" s="55">
        <f>IF(ABS(AU259-$AU$262+$D$34)&lt;0.0000000001,0,AU259-$AU$262+$D$34)</f>
        <v>-5.718447937397286E-10</v>
      </c>
      <c r="AW259" s="55">
        <f t="shared" si="267"/>
        <v>-0.5635518370301296</v>
      </c>
      <c r="AX259" s="55">
        <f t="shared" si="270"/>
        <v>5.8033018340103005E-08</v>
      </c>
      <c r="AY259" s="55">
        <f t="shared" si="271"/>
        <v>-0.0009599999986260006</v>
      </c>
      <c r="AZ259">
        <f t="shared" si="272"/>
        <v>0</v>
      </c>
      <c r="BA259">
        <f t="shared" si="273"/>
        <v>0</v>
      </c>
    </row>
    <row r="260" spans="1:53" ht="12.75">
      <c r="A260" s="50">
        <v>99</v>
      </c>
      <c r="B260" s="55">
        <f t="shared" si="268"/>
        <v>101.6</v>
      </c>
      <c r="C260" s="55">
        <f t="shared" si="253"/>
        <v>101.6</v>
      </c>
      <c r="D260" s="60">
        <f t="shared" si="254"/>
        <v>0.008814431891395413</v>
      </c>
      <c r="E260" s="55">
        <f t="shared" si="222"/>
        <v>0</v>
      </c>
      <c r="F260" s="55">
        <f t="shared" si="255"/>
        <v>-2.8507044408440024E-07</v>
      </c>
      <c r="G260" s="55">
        <f>E260-ASIN($B$23*SIN(E260+F260)/$B$24)</f>
        <v>1.8799565183119223E-07</v>
      </c>
      <c r="H260" s="60">
        <f t="shared" si="223"/>
        <v>0</v>
      </c>
      <c r="I260" s="60">
        <f t="shared" si="257"/>
        <v>3.1</v>
      </c>
      <c r="J260" s="55">
        <f t="shared" si="224"/>
        <v>101.60000116557303</v>
      </c>
      <c r="K260" s="55">
        <f t="shared" si="258"/>
        <v>0.0014501704129634939</v>
      </c>
      <c r="L260" s="55">
        <f t="shared" si="225"/>
        <v>0.000749106538104291</v>
      </c>
      <c r="M260" s="60">
        <f t="shared" si="226"/>
        <v>0.008814433610666805</v>
      </c>
      <c r="N260" s="60">
        <f t="shared" si="259"/>
        <v>3.108814433610667</v>
      </c>
      <c r="O260" s="60">
        <f t="shared" si="227"/>
        <v>101.21313511302884</v>
      </c>
      <c r="P260" s="60">
        <f t="shared" si="228"/>
        <v>0.12404192258973609</v>
      </c>
      <c r="Q260" s="55">
        <f t="shared" si="229"/>
        <v>0.2473347386413679</v>
      </c>
      <c r="R260" s="55">
        <f t="shared" si="230"/>
        <v>164.065916813534</v>
      </c>
      <c r="S260" s="55">
        <f t="shared" si="231"/>
        <v>0.09831858882890288</v>
      </c>
      <c r="T260" s="55">
        <f t="shared" si="232"/>
        <v>0.05069756098356215</v>
      </c>
      <c r="U260" s="55">
        <f t="shared" si="233"/>
        <v>105.17383209284878</v>
      </c>
      <c r="V260" s="55">
        <f t="shared" si="260"/>
        <v>26.55689851581718</v>
      </c>
      <c r="W260" s="55">
        <f t="shared" si="234"/>
        <v>523.3810373389722</v>
      </c>
      <c r="X260" s="55">
        <f t="shared" si="235"/>
        <v>125.60446627416877</v>
      </c>
      <c r="Y260" s="55">
        <f t="shared" si="252"/>
        <v>-101.6</v>
      </c>
      <c r="Z260" s="60">
        <f t="shared" si="261"/>
        <v>0.008814431891395413</v>
      </c>
      <c r="AA260" s="55">
        <f t="shared" si="236"/>
        <v>0</v>
      </c>
      <c r="AB260" s="55">
        <f t="shared" si="269"/>
        <v>-2.8507044408440024E-07</v>
      </c>
      <c r="AC260" s="55">
        <f t="shared" si="237"/>
        <v>1.8799565183119223E-07</v>
      </c>
      <c r="AD260" s="60">
        <f t="shared" si="238"/>
        <v>0</v>
      </c>
      <c r="AE260" s="60">
        <f t="shared" si="262"/>
        <v>3.1</v>
      </c>
      <c r="AF260" s="55">
        <f t="shared" si="239"/>
        <v>-101.59999883442696</v>
      </c>
      <c r="AG260" s="55">
        <f t="shared" si="263"/>
        <v>-0.0014501702616359878</v>
      </c>
      <c r="AH260" s="55">
        <f t="shared" si="240"/>
        <v>-0.0007485363182962684</v>
      </c>
      <c r="AI260" s="60">
        <f t="shared" si="241"/>
        <v>0.00881443017211847</v>
      </c>
      <c r="AJ260" s="60">
        <f t="shared" si="264"/>
        <v>3.1088144301721186</v>
      </c>
      <c r="AK260" s="60">
        <f t="shared" si="242"/>
        <v>-101.21342726438873</v>
      </c>
      <c r="AL260" s="60">
        <f t="shared" si="243"/>
        <v>-0.12404171012144358</v>
      </c>
      <c r="AM260" s="55">
        <f t="shared" si="244"/>
        <v>-0.24733488392459088</v>
      </c>
      <c r="AN260" s="55">
        <f t="shared" si="245"/>
        <v>164.06687244998676</v>
      </c>
      <c r="AO260" s="55">
        <f t="shared" si="246"/>
        <v>-0.09831777327388053</v>
      </c>
      <c r="AP260" s="55">
        <f t="shared" si="247"/>
        <v>-0.05069933737682983</v>
      </c>
      <c r="AQ260" s="55">
        <f t="shared" si="248"/>
        <v>105.17289811491838</v>
      </c>
      <c r="AR260" s="55">
        <f t="shared" si="265"/>
        <v>-26.556678935978912</v>
      </c>
      <c r="AS260" s="55">
        <f t="shared" si="249"/>
        <v>523.3583404496504</v>
      </c>
      <c r="AT260" s="55">
        <f t="shared" si="250"/>
        <v>125.58179104336932</v>
      </c>
      <c r="AU260" s="55">
        <f t="shared" si="251"/>
        <v>125.59312845980226</v>
      </c>
      <c r="AV260" s="55">
        <f>IF(ABS(AU260-$AU$262+$D$34)&lt;0.0000000001,0,AU260-$AU$262+$D$34)</f>
        <v>-5.962732529951609E-10</v>
      </c>
      <c r="AW260" s="55">
        <f t="shared" si="267"/>
        <v>-0.5752925001897858</v>
      </c>
      <c r="AX260" s="55">
        <f t="shared" si="270"/>
        <v>6.051211273689128E-08</v>
      </c>
      <c r="AY260" s="55">
        <f t="shared" si="271"/>
        <v>-0.0009799999985973756</v>
      </c>
      <c r="AZ260">
        <f t="shared" si="272"/>
        <v>0</v>
      </c>
      <c r="BA260">
        <f t="shared" si="273"/>
        <v>0</v>
      </c>
    </row>
    <row r="261" spans="1:53" ht="13.5" thickBot="1">
      <c r="A261" s="50">
        <v>100</v>
      </c>
      <c r="B261" s="55">
        <f t="shared" si="268"/>
        <v>101.6</v>
      </c>
      <c r="C261" s="55">
        <f t="shared" si="253"/>
        <v>101.6</v>
      </c>
      <c r="D261" s="60">
        <f t="shared" si="254"/>
        <v>0.008814431891395413</v>
      </c>
      <c r="E261" s="55">
        <f t="shared" si="222"/>
        <v>0</v>
      </c>
      <c r="F261" s="55">
        <f t="shared" si="255"/>
        <v>-2.90888208249388E-07</v>
      </c>
      <c r="G261" s="55">
        <f>E261-ASIN($B$23*SIN(E261+F261)/$B$24)</f>
        <v>1.9183229778693086E-07</v>
      </c>
      <c r="H261" s="60">
        <f t="shared" si="223"/>
        <v>0</v>
      </c>
      <c r="I261" s="60">
        <f t="shared" si="257"/>
        <v>3.1</v>
      </c>
      <c r="J261" s="55">
        <f t="shared" si="224"/>
        <v>101.60000118936024</v>
      </c>
      <c r="K261" s="55">
        <f t="shared" si="258"/>
        <v>0.001450170414507651</v>
      </c>
      <c r="L261" s="55">
        <f t="shared" si="225"/>
        <v>0.0007491123566737618</v>
      </c>
      <c r="M261" s="60">
        <f t="shared" si="226"/>
        <v>0.008814433645986552</v>
      </c>
      <c r="N261" s="60">
        <f t="shared" si="259"/>
        <v>3.1088144336459864</v>
      </c>
      <c r="O261" s="60">
        <f t="shared" si="227"/>
        <v>101.21313213189251</v>
      </c>
      <c r="P261" s="60">
        <f t="shared" si="228"/>
        <v>0.12404192475777974</v>
      </c>
      <c r="Q261" s="55">
        <f t="shared" si="229"/>
        <v>0.2473347371588857</v>
      </c>
      <c r="R261" s="55">
        <f t="shared" si="230"/>
        <v>164.06590706213564</v>
      </c>
      <c r="S261" s="55">
        <f t="shared" si="231"/>
        <v>0.09831859715089233</v>
      </c>
      <c r="T261" s="55">
        <f t="shared" si="232"/>
        <v>0.05069754285710104</v>
      </c>
      <c r="U261" s="55">
        <f t="shared" si="233"/>
        <v>105.17384162324089</v>
      </c>
      <c r="V261" s="55">
        <f t="shared" si="260"/>
        <v>26.55690075642753</v>
      </c>
      <c r="W261" s="55">
        <f t="shared" si="234"/>
        <v>523.3812689480654</v>
      </c>
      <c r="X261" s="55">
        <f t="shared" si="235"/>
        <v>125.60469766225583</v>
      </c>
      <c r="Y261" s="55">
        <f t="shared" si="252"/>
        <v>-101.6</v>
      </c>
      <c r="Z261" s="60">
        <f t="shared" si="261"/>
        <v>0.008814431891395413</v>
      </c>
      <c r="AA261" s="55">
        <f t="shared" si="236"/>
        <v>0</v>
      </c>
      <c r="AB261" s="55">
        <f t="shared" si="269"/>
        <v>-2.90888208249388E-07</v>
      </c>
      <c r="AC261" s="55">
        <f t="shared" si="237"/>
        <v>1.9183229778693086E-07</v>
      </c>
      <c r="AD261" s="60">
        <f t="shared" si="238"/>
        <v>0</v>
      </c>
      <c r="AE261" s="60">
        <f t="shared" si="262"/>
        <v>3.1</v>
      </c>
      <c r="AF261" s="55">
        <f t="shared" si="239"/>
        <v>-101.59999881063975</v>
      </c>
      <c r="AG261" s="55">
        <f t="shared" si="263"/>
        <v>-0.0014501702600918306</v>
      </c>
      <c r="AH261" s="55">
        <f t="shared" si="240"/>
        <v>-0.000748530499726801</v>
      </c>
      <c r="AI261" s="60">
        <f t="shared" si="241"/>
        <v>0.008814430136798945</v>
      </c>
      <c r="AJ261" s="60">
        <f t="shared" si="264"/>
        <v>3.108814430136799</v>
      </c>
      <c r="AK261" s="60">
        <f t="shared" si="242"/>
        <v>-101.21343024552505</v>
      </c>
      <c r="AL261" s="60">
        <f t="shared" si="243"/>
        <v>-0.12404170795339964</v>
      </c>
      <c r="AM261" s="55">
        <f t="shared" si="244"/>
        <v>-0.24733488540707246</v>
      </c>
      <c r="AN261" s="55">
        <f t="shared" si="245"/>
        <v>164.06688220137306</v>
      </c>
      <c r="AO261" s="55">
        <f t="shared" si="246"/>
        <v>-0.09831776495189001</v>
      </c>
      <c r="AP261" s="55">
        <f t="shared" si="247"/>
        <v>-0.05069935550329244</v>
      </c>
      <c r="AQ261" s="55">
        <f t="shared" si="248"/>
        <v>105.17288858453651</v>
      </c>
      <c r="AR261" s="55">
        <f t="shared" si="265"/>
        <v>-26.556676695368097</v>
      </c>
      <c r="AS261" s="55">
        <f t="shared" si="249"/>
        <v>523.358108856922</v>
      </c>
      <c r="AT261" s="55">
        <f t="shared" si="250"/>
        <v>125.58155967164521</v>
      </c>
      <c r="AU261" s="55">
        <f t="shared" si="251"/>
        <v>125.59312845977975</v>
      </c>
      <c r="AV261" s="55">
        <f>IF(ABS(AU261-$AU$262+$D$34)&lt;0.0000000001,0,AU261-$AU$262+$D$34)</f>
        <v>-6.187832468640408E-10</v>
      </c>
      <c r="AW261" s="55">
        <f t="shared" si="267"/>
        <v>-0.5870331634256641</v>
      </c>
      <c r="AX261" s="55">
        <f t="shared" si="270"/>
        <v>6.279651385644516E-08</v>
      </c>
      <c r="AY261" s="55">
        <f t="shared" si="271"/>
        <v>-0.0009999999985687506</v>
      </c>
      <c r="AZ261">
        <f t="shared" si="272"/>
        <v>0</v>
      </c>
      <c r="BA261">
        <f t="shared" si="273"/>
        <v>0</v>
      </c>
    </row>
    <row r="262" spans="1:58" ht="13.5" thickBot="1">
      <c r="A262" s="50"/>
      <c r="B262" s="55"/>
      <c r="C262" s="55"/>
      <c r="D262" s="55"/>
      <c r="E262" s="55"/>
      <c r="F262" s="55"/>
      <c r="G262" s="60"/>
      <c r="H262" s="55"/>
      <c r="I262" s="55"/>
      <c r="J262" s="55"/>
      <c r="K262" s="60"/>
      <c r="L262" s="60"/>
      <c r="M262" s="55"/>
      <c r="N262" s="55"/>
      <c r="O262" s="55"/>
      <c r="P262" s="60"/>
      <c r="Q262" s="60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67">
        <f>MAX(AU161:AU211)</f>
        <v>125.59312846039853</v>
      </c>
      <c r="AV262" s="67">
        <f>MAX(AV161:AV261)</f>
        <v>0</v>
      </c>
      <c r="AW262" s="67">
        <f>MAX(AW161:AW261)</f>
        <v>0.5870331631418849</v>
      </c>
      <c r="AX262" s="67">
        <f>MAX(AX161:AX211)</f>
        <v>6.283112599462021E-08</v>
      </c>
      <c r="AY262" s="55"/>
      <c r="AZ262" s="67">
        <f>MAX(AZ161:AZ261)+MIN(AZ161:AZ261)</f>
        <v>0</v>
      </c>
      <c r="BA262" s="67">
        <f>(MAX(BA161:BA261)+MIN(BA161:BA261))/1000</f>
        <v>-2.5786858759424546E-13</v>
      </c>
      <c r="BB262">
        <f>(AV261-AZ262)+0.00000000000000000001</f>
        <v>-6.187832468540409E-10</v>
      </c>
      <c r="BC262">
        <f>AW261/1000-BA262</f>
        <v>-0.0005870331631677955</v>
      </c>
      <c r="BD262">
        <f>(AV161-AZ262)+0.00000000000000000001</f>
        <v>-6.191243073672057E-10</v>
      </c>
      <c r="BE262">
        <f>AW161/1000-BA262</f>
        <v>0.0005870331633997535</v>
      </c>
      <c r="BF262">
        <f>ABS((BB262*BB262+BC262*BC262)/BB262+(BD262*BD262+BE262*BE262)/BD262)/4</f>
        <v>278.37939899359003</v>
      </c>
    </row>
    <row r="263" spans="1:51" ht="12.75">
      <c r="A263" s="50"/>
      <c r="B263" s="55"/>
      <c r="C263" s="55"/>
      <c r="D263" s="55"/>
      <c r="E263" s="55"/>
      <c r="F263" s="55"/>
      <c r="G263" s="60"/>
      <c r="H263" s="60"/>
      <c r="I263" s="55"/>
      <c r="J263" s="55"/>
      <c r="K263" s="55"/>
      <c r="L263" s="60"/>
      <c r="M263" s="60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</row>
    <row r="264" spans="1:50" ht="13.5" thickBot="1">
      <c r="A264" s="50"/>
      <c r="B264" s="55"/>
      <c r="C264" s="55"/>
      <c r="D264" s="55"/>
      <c r="E264" s="55"/>
      <c r="F264" s="55"/>
      <c r="G264" s="60"/>
      <c r="H264" s="60"/>
      <c r="I264" s="55"/>
      <c r="J264" s="55"/>
      <c r="K264" s="55"/>
      <c r="L264" s="60"/>
      <c r="M264" s="60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</row>
    <row r="265" spans="1:59" ht="13.5" thickBot="1">
      <c r="A265" s="50"/>
      <c r="B265" s="51" t="s">
        <v>59</v>
      </c>
      <c r="C265" s="61" t="s">
        <v>14</v>
      </c>
      <c r="D265" s="62" t="s">
        <v>30</v>
      </c>
      <c r="E265" s="63" t="s">
        <v>5</v>
      </c>
      <c r="F265" s="63" t="s">
        <v>6</v>
      </c>
      <c r="G265" s="63" t="s">
        <v>9</v>
      </c>
      <c r="H265" s="62" t="s">
        <v>11</v>
      </c>
      <c r="I265" s="62" t="s">
        <v>12</v>
      </c>
      <c r="J265" s="61" t="s">
        <v>15</v>
      </c>
      <c r="K265" s="63" t="s">
        <v>8</v>
      </c>
      <c r="L265" s="63" t="s">
        <v>7</v>
      </c>
      <c r="M265" s="62" t="s">
        <v>11</v>
      </c>
      <c r="N265" s="62" t="s">
        <v>16</v>
      </c>
      <c r="O265" s="61" t="s">
        <v>18</v>
      </c>
      <c r="P265" s="63" t="s">
        <v>19</v>
      </c>
      <c r="Q265" s="63" t="s">
        <v>21</v>
      </c>
      <c r="R265" s="61" t="s">
        <v>22</v>
      </c>
      <c r="S265" s="63" t="s">
        <v>20</v>
      </c>
      <c r="T265" s="63" t="s">
        <v>23</v>
      </c>
      <c r="U265" s="61" t="s">
        <v>24</v>
      </c>
      <c r="V265" s="61" t="s">
        <v>25</v>
      </c>
      <c r="W265" s="61" t="s">
        <v>26</v>
      </c>
      <c r="X265" s="61" t="s">
        <v>27</v>
      </c>
      <c r="Y265" s="64" t="s">
        <v>14</v>
      </c>
      <c r="Z265" s="65" t="s">
        <v>30</v>
      </c>
      <c r="AA265" s="66" t="s">
        <v>5</v>
      </c>
      <c r="AB265" s="66" t="s">
        <v>6</v>
      </c>
      <c r="AC265" s="66" t="s">
        <v>9</v>
      </c>
      <c r="AD265" s="65" t="s">
        <v>11</v>
      </c>
      <c r="AE265" s="65" t="s">
        <v>12</v>
      </c>
      <c r="AF265" s="64" t="s">
        <v>15</v>
      </c>
      <c r="AG265" s="66" t="s">
        <v>8</v>
      </c>
      <c r="AH265" s="66" t="s">
        <v>7</v>
      </c>
      <c r="AI265" s="65" t="s">
        <v>11</v>
      </c>
      <c r="AJ265" s="65" t="s">
        <v>16</v>
      </c>
      <c r="AK265" s="64" t="s">
        <v>18</v>
      </c>
      <c r="AL265" s="66" t="s">
        <v>19</v>
      </c>
      <c r="AM265" s="66" t="s">
        <v>21</v>
      </c>
      <c r="AN265" s="64" t="s">
        <v>22</v>
      </c>
      <c r="AO265" s="66" t="s">
        <v>20</v>
      </c>
      <c r="AP265" s="66" t="s">
        <v>23</v>
      </c>
      <c r="AQ265" s="64" t="s">
        <v>24</v>
      </c>
      <c r="AR265" s="64" t="s">
        <v>25</v>
      </c>
      <c r="AS265" s="64" t="s">
        <v>26</v>
      </c>
      <c r="AT265" s="64" t="s">
        <v>27</v>
      </c>
      <c r="AU265" s="67" t="s">
        <v>80</v>
      </c>
      <c r="AV265" s="67" t="s">
        <v>81</v>
      </c>
      <c r="AW265" s="67" t="s">
        <v>111</v>
      </c>
      <c r="AX265" s="67" t="s">
        <v>85</v>
      </c>
      <c r="AY265" s="67" t="s">
        <v>108</v>
      </c>
      <c r="AZ265" s="67" t="s">
        <v>117</v>
      </c>
      <c r="BA265" s="67" t="s">
        <v>118</v>
      </c>
      <c r="BB265" s="67" t="s">
        <v>120</v>
      </c>
      <c r="BC265" s="67" t="s">
        <v>121</v>
      </c>
      <c r="BD265" s="67" t="s">
        <v>124</v>
      </c>
      <c r="BE265" s="94" t="s">
        <v>183</v>
      </c>
      <c r="BF265" s="94" t="s">
        <v>184</v>
      </c>
      <c r="BG265" s="94" t="s">
        <v>185</v>
      </c>
    </row>
    <row r="266" spans="1:59" ht="12.75">
      <c r="A266" s="50"/>
      <c r="B266" s="55">
        <f>$B$19/2</f>
        <v>102.45</v>
      </c>
      <c r="C266" s="55">
        <f aca="true" t="shared" si="274" ref="C266:C297">B266-$D$31</f>
        <v>102.45</v>
      </c>
      <c r="D266" s="60">
        <f aca="true" t="shared" si="275" ref="D266:D297">($B$2*POWER(1-POWER(C266/$B$6,2),2)-$B$2)/COS(ATAN($B$2*4/$B$6*(POWER(C266/$B$6,3)-C266/$B$6)))-(SQRT($B$4*$B$4-C266*C266)-$B$4)/COS(ATAN(C266/$B$4))</f>
        <v>0.010092281849215512</v>
      </c>
      <c r="E266" s="55">
        <f aca="true" t="shared" si="276" ref="E266:E297">(ATAN($B$2*4/$B$6*(POWER(C266/$B$6,3)-C266/$B$6))+ATAN(C266/$B$4))*$B$7</f>
        <v>0</v>
      </c>
      <c r="F266" s="55">
        <f aca="true" t="shared" si="277" ref="F266:F297">RADIANS($D$35)</f>
        <v>2.90888208249388E-07</v>
      </c>
      <c r="G266" s="55">
        <f aca="true" t="shared" si="278" ref="G266:G297">E266-ASIN($B$23*SIN(E266+F266)/$B$24)</f>
        <v>-1.9183229778693086E-07</v>
      </c>
      <c r="H266" s="60">
        <f aca="true" t="shared" si="279" ref="H266:H297">(($B$2*POWER(1-POWER(C266/$B$6,2),2)-$B$2)/COS(ATAN($B$2*4/$B$6*(POWER(C266/$B$6,3)-C266/$B$6)))-(SQRT($B$4*$B$4-C266*C266)-$B$4)/COS(ATAN(C266/$B$4)))*$B$7</f>
        <v>0</v>
      </c>
      <c r="I266" s="60">
        <f aca="true" t="shared" si="280" ref="I266:I297">$B$11/2+H266</f>
        <v>3.1</v>
      </c>
      <c r="J266" s="55">
        <f aca="true" t="shared" si="281" ref="J266:J297">C266+2*I266*TAN(G266)</f>
        <v>102.44999881063976</v>
      </c>
      <c r="K266" s="55">
        <f aca="true" t="shared" si="282" ref="K266:K297">(ATAN($B$2*4/$B$6*(POWER(J266/$B$6,3)-J266/$B$6))+ATAN(J266/$B$4))*$B$8</f>
        <v>0.001505889486352656</v>
      </c>
      <c r="L266" s="55">
        <f aca="true" t="shared" si="283" ref="L266:L297">-K266-ASIN($B$24*SIN(-K266-G266)/$B$25)</f>
        <v>0.0007773022016345486</v>
      </c>
      <c r="M266" s="60">
        <f aca="true" t="shared" si="284" ref="M266:M297">(($B$2*POWER(1-POWER(J266/$B$6,2),2)-$B$2)/COS(ATAN($B$2*4/$B$6*(POWER(J266/$B$6,3)-J266/$B$6)))-(SQRT($B$4*$B$4-J266*J266)-$B$4)/COS(ATAN(J266/$B$4)))*$B$8</f>
        <v>0.010092280027399925</v>
      </c>
      <c r="N266" s="60">
        <f aca="true" t="shared" si="285" ref="N266:N297">$B$11/2+M266</f>
        <v>3.1100922800274002</v>
      </c>
      <c r="O266" s="60">
        <f aca="true" t="shared" si="286" ref="O266:O297">J266-($B$18+$D$32+N266)*TAN(L266)+$D$31</f>
        <v>102.0485704857414</v>
      </c>
      <c r="P266" s="60">
        <f aca="true" t="shared" si="287" ref="P266:P297">L266+ASIN(O266/$B$12*SIN(L266+RADIANS(90)))+RADIANS($D$29)</f>
        <v>0.12509305467447424</v>
      </c>
      <c r="Q266" s="55">
        <f aca="true" t="shared" si="288" ref="Q266:Q316">2*P266-L266</f>
        <v>0.24940880714731392</v>
      </c>
      <c r="R266" s="55">
        <f aca="true" t="shared" si="289" ref="R266:R297">$B$12*SIN(P266-L266)/SIN(RADIANS(180)-Q266)-$D$32</f>
        <v>164.08329381408345</v>
      </c>
      <c r="S266" s="55">
        <f aca="true" t="shared" si="290" ref="S266:S297">Q266-ASIN(R266/$B$13*SIN(RADIANS(180)-Q266))+RADIANS($D$30)</f>
        <v>0.09914367585269657</v>
      </c>
      <c r="T266" s="55">
        <f aca="true" t="shared" si="291" ref="T266:T316">Q266-2*S266</f>
        <v>0.05112145544192079</v>
      </c>
      <c r="U266" s="55">
        <f aca="true" t="shared" si="292" ref="U266:U316">$B$13*COS(S266)-R266</f>
        <v>105.13445169745</v>
      </c>
      <c r="V266" s="55">
        <f aca="true" t="shared" si="293" ref="V266:V329">$B$13*SIN(S266)-$B$13*SIN(RADIANS($D$30))</f>
        <v>26.779035674173524</v>
      </c>
      <c r="W266" s="55">
        <f aca="true" t="shared" si="294" ref="W266:W316">V266/TAN(T266)</f>
        <v>523.3752294070995</v>
      </c>
      <c r="X266" s="55">
        <f aca="true" t="shared" si="295" ref="X266:X316">W266+U266+R266-$B$17</f>
        <v>125.57665494744674</v>
      </c>
      <c r="Y266" s="55">
        <f>-(B266-$D$31)</f>
        <v>-102.45</v>
      </c>
      <c r="Z266" s="60">
        <f aca="true" t="shared" si="296" ref="Z266:Z297">($B$2*POWER(1-POWER(Y266/$B$6,2),2)-$B$2)/COS(ATAN($B$2*4/$B$6*(POWER(Y266/$B$6,3)-Y266/$B$6)))-(SQRT($B$4*$B$4-Y266*Y266)-$B$4)/COS(ATAN(Y266/$B$4))</f>
        <v>0.010092281849215512</v>
      </c>
      <c r="AA266" s="55">
        <f aca="true" t="shared" si="297" ref="AA266:AA297">(ATAN($B$2*4/$B$6*(POWER(Y266/$B$6,3)-Y266/$B$6))+ATAN(Y266/$B$4))*$B$7</f>
        <v>0</v>
      </c>
      <c r="AB266" s="55">
        <f aca="true" t="shared" si="298" ref="AB266:AB297">RADIANS($D$35)</f>
        <v>2.90888208249388E-07</v>
      </c>
      <c r="AC266" s="55">
        <f aca="true" t="shared" si="299" ref="AC266:AC297">AA266-ASIN($B$23*SIN(AA266+AB266)/$B$24)</f>
        <v>-1.9183229778693086E-07</v>
      </c>
      <c r="AD266" s="60">
        <f aca="true" t="shared" si="300" ref="AD266:AD297">(($B$2*POWER(1-POWER(Y266/$B$6,2),2)-$B$2)/COS(ATAN($B$2*4/$B$6*(POWER(Y266/$B$6,3)-Y266/$B$6)))-(SQRT($B$4*$B$4-Y266*Y266)-$B$4)/COS(ATAN(Y266/$B$4)))*$B$7</f>
        <v>0</v>
      </c>
      <c r="AE266" s="60">
        <f aca="true" t="shared" si="301" ref="AE266:AE297">$B$11/2+AD266</f>
        <v>3.1</v>
      </c>
      <c r="AF266" s="55">
        <f aca="true" t="shared" si="302" ref="AF266:AF297">Y266+2*AE266*TAN(AC266)</f>
        <v>-102.45000118936025</v>
      </c>
      <c r="AG266" s="55">
        <f aca="true" t="shared" si="303" ref="AG266:AG297">(ATAN($B$2*4/$B$6*(POWER(AF266/$B$6,3)-AF266/$B$6))+ATAN(AF266/$B$4))*$B$8</f>
        <v>-0.0015058896438009395</v>
      </c>
      <c r="AH266" s="55">
        <f aca="true" t="shared" si="304" ref="AH266:AH297">-AG266-ASIN($B$24*SIN(-AG266-AC266)/$B$25)</f>
        <v>-0.0007778840602096619</v>
      </c>
      <c r="AI266" s="60">
        <f aca="true" t="shared" si="305" ref="AI266:AI297">(($B$2*POWER(1-POWER(AF266/$B$6,2),2)-$B$2)/COS(ATAN($B$2*4/$B$6*(POWER(AF266/$B$6,3)-AF266/$B$6)))-(SQRT($B$4*$B$4-AF266*AF266)-$B$4)/COS(ATAN(AF266/$B$4)))*$B$8</f>
        <v>0.010092283671030877</v>
      </c>
      <c r="AJ266" s="60">
        <f aca="true" t="shared" si="306" ref="AJ266:AJ297">$B$11/2+AI266</f>
        <v>3.110092283671031</v>
      </c>
      <c r="AK266" s="60">
        <f aca="true" t="shared" si="307" ref="AK266:AK297">AF266-($B$18+$D$32+AJ266)*TAN(AH266)+$D$31</f>
        <v>-102.0482723705111</v>
      </c>
      <c r="AL266" s="60">
        <f aca="true" t="shared" si="308" ref="AL266:AL297">AH266+ASIN(AK266/$B$12*SIN(AH266+RADIANS(90)))+RADIANS($D$29)</f>
        <v>-0.1250932714295404</v>
      </c>
      <c r="AM266" s="55">
        <f aca="true" t="shared" si="309" ref="AM266:AM316">2*AL266-AH266</f>
        <v>-0.24940865879887117</v>
      </c>
      <c r="AN266" s="55">
        <f aca="true" t="shared" si="310" ref="AN266:AN297">$B$12*SIN(AL266-AH266)/SIN(RADIANS(180)-AM266)-$D$32</f>
        <v>164.0823266475835</v>
      </c>
      <c r="AO266" s="55">
        <f aca="true" t="shared" si="311" ref="AO266:AO297">AM266-ASIN(AN266/$B$13*SIN(RADIANS(180)-AM266))+RADIANS($D$30)</f>
        <v>-0.09914450812952652</v>
      </c>
      <c r="AP266" s="55">
        <f aca="true" t="shared" si="312" ref="AP266:AP316">AM266-2*AO266</f>
        <v>-0.05111964253981813</v>
      </c>
      <c r="AQ266" s="55">
        <f aca="true" t="shared" si="313" ref="AQ266:AQ316">$B$13*COS(AO266)-AN266</f>
        <v>105.13539657628576</v>
      </c>
      <c r="AR266" s="55">
        <f aca="true" t="shared" si="314" ref="AR266:AR329">$B$13*SIN(AO266)-$B$13*SIN(RADIANS($D$30))</f>
        <v>-26.77925973785605</v>
      </c>
      <c r="AS266" s="55">
        <f aca="true" t="shared" si="315" ref="AS266:AS316">AR266/TAN(AP266)</f>
        <v>523.3982020174464</v>
      </c>
      <c r="AT266" s="55">
        <f aca="true" t="shared" si="316" ref="AT266:AT316">AS266+AQ266+AN266-$B$17</f>
        <v>125.59960527012936</v>
      </c>
      <c r="AU266" s="55">
        <f aca="true" t="shared" si="317" ref="AU266:AU297">(X266*TAN(T266)-AT266*TAN(AP266))/(TAN(T266)-TAN(AP266))</f>
        <v>125.58812990495973</v>
      </c>
      <c r="AV266" s="55">
        <f aca="true" t="shared" si="318" ref="AV266:AV297">AU266-$AD$49+$D$34</f>
        <v>-0.03889536040621522</v>
      </c>
      <c r="AW266" s="55">
        <f>((AU266-X266)*TAN(T266))*1000</f>
        <v>0.5871280858057298</v>
      </c>
      <c r="AX266" s="55">
        <f>ABS(AV266*(TAN(AP266)+TAN(-T266))*1000)</f>
        <v>3.980172100414364</v>
      </c>
      <c r="AY266" s="55">
        <f>ABS(POWER((POWER(B266,2)-POWER(B267,2)),1)/(POWER(AX266,2)-POWER(AX267,2)))</f>
        <v>45.4985291621896</v>
      </c>
      <c r="AZ266">
        <f>AW266+AX266/2</f>
        <v>2.5772141360129117</v>
      </c>
      <c r="BA266">
        <f>AW266-AX266/2</f>
        <v>-1.4029579644014523</v>
      </c>
      <c r="BB266">
        <f>AZ266-$BA$371</f>
        <v>3.980172100415097</v>
      </c>
      <c r="BC266">
        <f aca="true" t="shared" si="319" ref="BC266:BC297">BA266-$BA$371</f>
        <v>7.334133300673784E-13</v>
      </c>
      <c r="BD266">
        <f>IF(ABS(AW266-$BA$371-$BD$487)&lt;0.000000001,0,(AW266-$BA$371-$BD$487))</f>
        <v>0</v>
      </c>
      <c r="BE266">
        <f>AY266/$AY$370*100</f>
        <v>0.015223767433093012</v>
      </c>
      <c r="BF266" s="107">
        <f>IF(ABS((AT266+$G$42)*TAN(AP266))&gt;$H$42,0,1)</f>
        <v>1</v>
      </c>
      <c r="BG266">
        <f aca="true" t="shared" si="320" ref="BG266:BG297">BF266*AY266</f>
        <v>45.4985291621896</v>
      </c>
    </row>
    <row r="267" spans="1:59" ht="12.75">
      <c r="A267" s="50"/>
      <c r="B267" s="55">
        <f>B266-$B$22</f>
        <v>101.171</v>
      </c>
      <c r="C267" s="55">
        <f t="shared" si="274"/>
        <v>101.171</v>
      </c>
      <c r="D267" s="60">
        <f t="shared" si="275"/>
        <v>0.00818762726766753</v>
      </c>
      <c r="E267" s="55">
        <f t="shared" si="276"/>
        <v>0</v>
      </c>
      <c r="F267" s="55">
        <f t="shared" si="277"/>
        <v>2.90888208249388E-07</v>
      </c>
      <c r="G267" s="55">
        <f t="shared" si="278"/>
        <v>-1.9183229778693086E-07</v>
      </c>
      <c r="H267" s="60">
        <f t="shared" si="279"/>
        <v>0</v>
      </c>
      <c r="I267" s="60">
        <f t="shared" si="280"/>
        <v>3.1</v>
      </c>
      <c r="J267" s="55">
        <f t="shared" si="281"/>
        <v>101.17099881063976</v>
      </c>
      <c r="K267" s="55">
        <f t="shared" si="282"/>
        <v>0.00142245875875021</v>
      </c>
      <c r="L267" s="55">
        <f t="shared" si="283"/>
        <v>0.0007342211324882627</v>
      </c>
      <c r="M267" s="60">
        <f t="shared" si="284"/>
        <v>0.008187625546800525</v>
      </c>
      <c r="N267" s="60">
        <f t="shared" si="285"/>
        <v>3.1081876255468006</v>
      </c>
      <c r="O267" s="60">
        <f t="shared" si="286"/>
        <v>100.79182058974499</v>
      </c>
      <c r="P267" s="60">
        <f t="shared" si="287"/>
        <v>0.1235112141366099</v>
      </c>
      <c r="Q267" s="55">
        <f t="shared" si="288"/>
        <v>0.24628820714073155</v>
      </c>
      <c r="R267" s="55">
        <f t="shared" si="289"/>
        <v>164.0586566295243</v>
      </c>
      <c r="S267" s="55">
        <f t="shared" si="290"/>
        <v>0.09790095057166787</v>
      </c>
      <c r="T267" s="55">
        <f t="shared" si="291"/>
        <v>0.050486305997395814</v>
      </c>
      <c r="U267" s="55">
        <f t="shared" si="292"/>
        <v>105.19215997272084</v>
      </c>
      <c r="V267" s="55">
        <f t="shared" si="293"/>
        <v>26.444451383524484</v>
      </c>
      <c r="W267" s="55">
        <f t="shared" si="294"/>
        <v>523.3494359603468</v>
      </c>
      <c r="X267" s="55">
        <f t="shared" si="295"/>
        <v>125.58393259140564</v>
      </c>
      <c r="Y267" s="55">
        <f aca="true" t="shared" si="321" ref="Y267:Y316">-(B267-$D$31)</f>
        <v>-101.171</v>
      </c>
      <c r="Z267" s="60">
        <f t="shared" si="296"/>
        <v>0.00818762726766753</v>
      </c>
      <c r="AA267" s="55">
        <f t="shared" si="297"/>
        <v>0</v>
      </c>
      <c r="AB267" s="55">
        <f t="shared" si="298"/>
        <v>2.90888208249388E-07</v>
      </c>
      <c r="AC267" s="55">
        <f t="shared" si="299"/>
        <v>-1.9183229778693086E-07</v>
      </c>
      <c r="AD267" s="60">
        <f t="shared" si="300"/>
        <v>0</v>
      </c>
      <c r="AE267" s="60">
        <f t="shared" si="301"/>
        <v>3.1</v>
      </c>
      <c r="AF267" s="55">
        <f t="shared" si="302"/>
        <v>-101.17100118936025</v>
      </c>
      <c r="AG267" s="55">
        <f t="shared" si="303"/>
        <v>-0.0014224589116450838</v>
      </c>
      <c r="AH267" s="55">
        <f t="shared" si="304"/>
        <v>-0.0007348029886197534</v>
      </c>
      <c r="AI267" s="60">
        <f t="shared" si="305"/>
        <v>0.008187628988988838</v>
      </c>
      <c r="AJ267" s="60">
        <f t="shared" si="306"/>
        <v>3.108187628988989</v>
      </c>
      <c r="AK267" s="60">
        <f t="shared" si="307"/>
        <v>-100.79152247690479</v>
      </c>
      <c r="AL267" s="60">
        <f t="shared" si="308"/>
        <v>-0.12351143096569406</v>
      </c>
      <c r="AM267" s="55">
        <f t="shared" si="309"/>
        <v>-0.24628805894276837</v>
      </c>
      <c r="AN267" s="55">
        <f t="shared" si="310"/>
        <v>164.05767741506912</v>
      </c>
      <c r="AO267" s="55">
        <f t="shared" si="311"/>
        <v>-0.0979017827316746</v>
      </c>
      <c r="AP267" s="55">
        <f t="shared" si="312"/>
        <v>-0.05048449347941916</v>
      </c>
      <c r="AQ267" s="55">
        <f t="shared" si="313"/>
        <v>105.19311718106798</v>
      </c>
      <c r="AR267" s="55">
        <f t="shared" si="314"/>
        <v>-26.444675443276687</v>
      </c>
      <c r="AS267" s="55">
        <f t="shared" si="315"/>
        <v>523.3726918812748</v>
      </c>
      <c r="AT267" s="55">
        <f t="shared" si="316"/>
        <v>125.60716650622567</v>
      </c>
      <c r="AU267" s="55">
        <f t="shared" si="317"/>
        <v>125.5955493399259</v>
      </c>
      <c r="AV267" s="55">
        <f t="shared" si="318"/>
        <v>-0.03147592544004851</v>
      </c>
      <c r="AW267" s="55">
        <f aca="true" t="shared" si="322" ref="AW267:AW316">((AU267-X267)*TAN(T267))*1000</f>
        <v>0.5869855212794359</v>
      </c>
      <c r="AX267" s="55">
        <f aca="true" t="shared" si="323" ref="AX267:AX316">ABS(AV267*(TAN(AP267)+TAN(-T267))*1000)</f>
        <v>3.1808522414396294</v>
      </c>
      <c r="AY267" s="55">
        <f aca="true" t="shared" si="324" ref="AY267:AY316">ABS(POWER((POWER(B267,2)-POWER(B268,2)),1)/(POWER(AX267,2)-POWER(AX268,2)))</f>
        <v>63.26143994280831</v>
      </c>
      <c r="AZ267">
        <f aca="true" t="shared" si="325" ref="AZ267:AZ316">AW267+AX267/2</f>
        <v>2.1774116419992504</v>
      </c>
      <c r="BA267">
        <f aca="true" t="shared" si="326" ref="BA267:BA316">AW267-AX267/2</f>
        <v>-1.0034405994403788</v>
      </c>
      <c r="BB267">
        <f aca="true" t="shared" si="327" ref="BB267:BB297">AZ267-$BA$371</f>
        <v>3.580369606401436</v>
      </c>
      <c r="BC267">
        <f t="shared" si="319"/>
        <v>0.3995173649618069</v>
      </c>
      <c r="BD267">
        <f aca="true" t="shared" si="328" ref="BD267:BD316">IF(ABS(AW267-$BA$371-$BD$487)&lt;0.000000001,0,(AW267-$BA$371-$BD$487))</f>
        <v>-0.0001425645259238717</v>
      </c>
      <c r="BE267">
        <f>SUM(AY$266:AY267)/$AY$370*100</f>
        <v>0.036390989031373513</v>
      </c>
      <c r="BF267" s="107">
        <f aca="true" t="shared" si="329" ref="BF267:BF316">IF(ABS((AT267+$G$42)*TAN(AP267))&gt;$H$42,0,1)</f>
        <v>1</v>
      </c>
      <c r="BG267">
        <f t="shared" si="320"/>
        <v>63.26143994280831</v>
      </c>
    </row>
    <row r="268" spans="1:59" ht="12.75">
      <c r="A268" s="50"/>
      <c r="B268" s="55">
        <f aca="true" t="shared" si="330" ref="B268:B316">B267-$B$22</f>
        <v>99.89200000000001</v>
      </c>
      <c r="C268" s="55">
        <f t="shared" si="274"/>
        <v>99.89200000000001</v>
      </c>
      <c r="D268" s="60">
        <f t="shared" si="275"/>
        <v>0.006389684964096087</v>
      </c>
      <c r="E268" s="55">
        <f t="shared" si="276"/>
        <v>0</v>
      </c>
      <c r="F268" s="55">
        <f t="shared" si="277"/>
        <v>2.90888208249388E-07</v>
      </c>
      <c r="G268" s="55">
        <f t="shared" si="278"/>
        <v>-1.9183229778693086E-07</v>
      </c>
      <c r="H268" s="60">
        <f t="shared" si="279"/>
        <v>0</v>
      </c>
      <c r="I268" s="60">
        <f t="shared" si="280"/>
        <v>3.1</v>
      </c>
      <c r="J268" s="55">
        <f t="shared" si="281"/>
        <v>99.89199881063976</v>
      </c>
      <c r="K268" s="55">
        <f t="shared" si="282"/>
        <v>0.0013414610276267641</v>
      </c>
      <c r="L268" s="55">
        <f t="shared" si="283"/>
        <v>0.000692396406782419</v>
      </c>
      <c r="M268" s="60">
        <f t="shared" si="284"/>
        <v>0.006389683340790819</v>
      </c>
      <c r="N268" s="60">
        <f t="shared" si="285"/>
        <v>3.106389683340791</v>
      </c>
      <c r="O268" s="60">
        <f t="shared" si="286"/>
        <v>99.53442163556933</v>
      </c>
      <c r="P268" s="60">
        <f t="shared" si="287"/>
        <v>0.12193012715278086</v>
      </c>
      <c r="Q268" s="55">
        <f t="shared" si="288"/>
        <v>0.2431678578987793</v>
      </c>
      <c r="R268" s="55">
        <f t="shared" si="289"/>
        <v>164.03436156482888</v>
      </c>
      <c r="S268" s="55">
        <f t="shared" si="290"/>
        <v>0.0966583902529683</v>
      </c>
      <c r="T268" s="55">
        <f t="shared" si="291"/>
        <v>0.049851077392842696</v>
      </c>
      <c r="U268" s="55">
        <f t="shared" si="292"/>
        <v>105.24910599920003</v>
      </c>
      <c r="V268" s="55">
        <f t="shared" si="293"/>
        <v>26.10987067459418</v>
      </c>
      <c r="W268" s="55">
        <f t="shared" si="294"/>
        <v>523.3234595490537</v>
      </c>
      <c r="X268" s="55">
        <f t="shared" si="295"/>
        <v>125.5906071418965</v>
      </c>
      <c r="Y268" s="55">
        <f t="shared" si="321"/>
        <v>-99.89200000000001</v>
      </c>
      <c r="Z268" s="60">
        <f t="shared" si="296"/>
        <v>0.006389684964096087</v>
      </c>
      <c r="AA268" s="55">
        <f t="shared" si="297"/>
        <v>0</v>
      </c>
      <c r="AB268" s="55">
        <f t="shared" si="298"/>
        <v>2.90888208249388E-07</v>
      </c>
      <c r="AC268" s="55">
        <f t="shared" si="299"/>
        <v>-1.9183229778693086E-07</v>
      </c>
      <c r="AD268" s="60">
        <f t="shared" si="300"/>
        <v>0</v>
      </c>
      <c r="AE268" s="60">
        <f t="shared" si="301"/>
        <v>3.1</v>
      </c>
      <c r="AF268" s="55">
        <f t="shared" si="302"/>
        <v>-99.89200118936026</v>
      </c>
      <c r="AG268" s="55">
        <f t="shared" si="303"/>
        <v>-0.001341461176025134</v>
      </c>
      <c r="AH268" s="55">
        <f t="shared" si="304"/>
        <v>-0.0006929782605074029</v>
      </c>
      <c r="AI268" s="60">
        <f t="shared" si="305"/>
        <v>0.006389686587399801</v>
      </c>
      <c r="AJ268" s="60">
        <f t="shared" si="306"/>
        <v>3.1063896865874</v>
      </c>
      <c r="AK268" s="60">
        <f t="shared" si="307"/>
        <v>-99.53412352503629</v>
      </c>
      <c r="AL268" s="60">
        <f t="shared" si="308"/>
        <v>-0.12193034405478283</v>
      </c>
      <c r="AM268" s="55">
        <f t="shared" si="309"/>
        <v>-0.24316770984905825</v>
      </c>
      <c r="AN268" s="55">
        <f t="shared" si="310"/>
        <v>164.0333699911174</v>
      </c>
      <c r="AO268" s="55">
        <f t="shared" si="311"/>
        <v>-0.09665922229784929</v>
      </c>
      <c r="AP268" s="55">
        <f t="shared" si="312"/>
        <v>-0.04984926525335967</v>
      </c>
      <c r="AQ268" s="55">
        <f t="shared" si="313"/>
        <v>105.25007584823408</v>
      </c>
      <c r="AR268" s="55">
        <f t="shared" si="314"/>
        <v>-26.11009473051586</v>
      </c>
      <c r="AS268" s="55">
        <f t="shared" si="315"/>
        <v>523.347006101885</v>
      </c>
      <c r="AT268" s="55">
        <f t="shared" si="316"/>
        <v>125.61413197005015</v>
      </c>
      <c r="AU268" s="55">
        <f t="shared" si="317"/>
        <v>125.60236934182673</v>
      </c>
      <c r="AV268" s="55">
        <f t="shared" si="318"/>
        <v>-0.024655923539214086</v>
      </c>
      <c r="AW268" s="55">
        <f t="shared" si="322"/>
        <v>0.586844547904849</v>
      </c>
      <c r="AX268" s="55">
        <f t="shared" si="323"/>
        <v>2.460242295984541</v>
      </c>
      <c r="AY268" s="55">
        <f t="shared" si="324"/>
        <v>91.9430607176901</v>
      </c>
      <c r="AZ268">
        <f t="shared" si="325"/>
        <v>1.8169656958971194</v>
      </c>
      <c r="BA268">
        <f t="shared" si="326"/>
        <v>-0.6432766000874215</v>
      </c>
      <c r="BB268">
        <f t="shared" si="327"/>
        <v>3.219923660299305</v>
      </c>
      <c r="BC268">
        <f t="shared" si="319"/>
        <v>0.7596813643147642</v>
      </c>
      <c r="BD268">
        <f t="shared" si="328"/>
        <v>-0.00028353790051083294</v>
      </c>
      <c r="BE268">
        <f>SUM(AY$266:AY268)/$AY$370*100</f>
        <v>0.06715505545785627</v>
      </c>
      <c r="BF268" s="107">
        <f t="shared" si="329"/>
        <v>1</v>
      </c>
      <c r="BG268">
        <f t="shared" si="320"/>
        <v>91.9430607176901</v>
      </c>
    </row>
    <row r="269" spans="1:59" ht="12.75">
      <c r="A269" s="50"/>
      <c r="B269" s="55">
        <f t="shared" si="330"/>
        <v>98.61300000000001</v>
      </c>
      <c r="C269" s="55">
        <f t="shared" si="274"/>
        <v>98.61300000000001</v>
      </c>
      <c r="D269" s="60">
        <f t="shared" si="275"/>
        <v>0.0046953022493154695</v>
      </c>
      <c r="E269" s="55">
        <f t="shared" si="276"/>
        <v>0</v>
      </c>
      <c r="F269" s="55">
        <f t="shared" si="277"/>
        <v>2.90888208249388E-07</v>
      </c>
      <c r="G269" s="55">
        <f t="shared" si="278"/>
        <v>-1.9183229778693086E-07</v>
      </c>
      <c r="H269" s="60">
        <f t="shared" si="279"/>
        <v>0</v>
      </c>
      <c r="I269" s="60">
        <f t="shared" si="280"/>
        <v>3.1</v>
      </c>
      <c r="J269" s="55">
        <f t="shared" si="281"/>
        <v>98.61299881063977</v>
      </c>
      <c r="K269" s="55">
        <f t="shared" si="282"/>
        <v>0.0012628656939045885</v>
      </c>
      <c r="L269" s="55">
        <f t="shared" si="283"/>
        <v>0.000651812221450197</v>
      </c>
      <c r="M269" s="60">
        <f t="shared" si="284"/>
        <v>0.004695300720679363</v>
      </c>
      <c r="N269" s="60">
        <f t="shared" si="285"/>
        <v>3.1046953007206795</v>
      </c>
      <c r="O269" s="60">
        <f t="shared" si="286"/>
        <v>98.27638180684674</v>
      </c>
      <c r="P269" s="60">
        <f t="shared" si="287"/>
        <v>0.12034978460656127</v>
      </c>
      <c r="Q269" s="55">
        <f t="shared" si="288"/>
        <v>0.24004775699167236</v>
      </c>
      <c r="R269" s="55">
        <f t="shared" si="289"/>
        <v>164.01040743536936</v>
      </c>
      <c r="S269" s="55">
        <f t="shared" si="290"/>
        <v>0.095415994274787</v>
      </c>
      <c r="T269" s="55">
        <f t="shared" si="291"/>
        <v>0.04921576844209835</v>
      </c>
      <c r="U269" s="55">
        <f t="shared" si="292"/>
        <v>105.30529109271066</v>
      </c>
      <c r="V269" s="55">
        <f t="shared" si="293"/>
        <v>25.775293912655595</v>
      </c>
      <c r="W269" s="55">
        <f t="shared" si="294"/>
        <v>523.2973184041588</v>
      </c>
      <c r="X269" s="55">
        <f t="shared" si="295"/>
        <v>125.59669696105266</v>
      </c>
      <c r="Y269" s="55">
        <f t="shared" si="321"/>
        <v>-98.61300000000001</v>
      </c>
      <c r="Z269" s="60">
        <f t="shared" si="296"/>
        <v>0.0046953022493154695</v>
      </c>
      <c r="AA269" s="55">
        <f t="shared" si="297"/>
        <v>0</v>
      </c>
      <c r="AB269" s="55">
        <f t="shared" si="298"/>
        <v>2.90888208249388E-07</v>
      </c>
      <c r="AC269" s="55">
        <f t="shared" si="299"/>
        <v>-1.9183229778693086E-07</v>
      </c>
      <c r="AD269" s="60">
        <f t="shared" si="300"/>
        <v>0</v>
      </c>
      <c r="AE269" s="60">
        <f t="shared" si="301"/>
        <v>3.1</v>
      </c>
      <c r="AF269" s="55">
        <f t="shared" si="302"/>
        <v>-98.61300118936026</v>
      </c>
      <c r="AG269" s="55">
        <f t="shared" si="303"/>
        <v>-0.0012628658378633743</v>
      </c>
      <c r="AH269" s="55">
        <f t="shared" si="304"/>
        <v>-0.0006523940728053218</v>
      </c>
      <c r="AI269" s="60">
        <f t="shared" si="305"/>
        <v>0.004695303777951798</v>
      </c>
      <c r="AJ269" s="60">
        <f t="shared" si="306"/>
        <v>3.1046953037779517</v>
      </c>
      <c r="AK269" s="60">
        <f t="shared" si="307"/>
        <v>-98.27608369854012</v>
      </c>
      <c r="AL269" s="60">
        <f t="shared" si="308"/>
        <v>-0.12035000158038738</v>
      </c>
      <c r="AM269" s="55">
        <f t="shared" si="309"/>
        <v>-0.24004760908796943</v>
      </c>
      <c r="AN269" s="55">
        <f t="shared" si="310"/>
        <v>164.0094031790108</v>
      </c>
      <c r="AO269" s="55">
        <f t="shared" si="311"/>
        <v>-0.0954168262062289</v>
      </c>
      <c r="AP269" s="55">
        <f t="shared" si="312"/>
        <v>-0.04921395667551162</v>
      </c>
      <c r="AQ269" s="55">
        <f t="shared" si="313"/>
        <v>105.30627390569856</v>
      </c>
      <c r="AR269" s="55">
        <f t="shared" si="314"/>
        <v>-25.775517964844077</v>
      </c>
      <c r="AS269" s="55">
        <f t="shared" si="315"/>
        <v>523.3211631959213</v>
      </c>
      <c r="AT269" s="55">
        <f t="shared" si="316"/>
        <v>125.62052030944437</v>
      </c>
      <c r="AU269" s="55">
        <f t="shared" si="317"/>
        <v>125.60860841563945</v>
      </c>
      <c r="AV269" s="55">
        <f t="shared" si="318"/>
        <v>-0.018416849726492046</v>
      </c>
      <c r="AW269" s="55">
        <f t="shared" si="322"/>
        <v>0.5867051714275251</v>
      </c>
      <c r="AX269" s="55">
        <f t="shared" si="323"/>
        <v>1.8142304435020027</v>
      </c>
      <c r="AY269" s="55">
        <f t="shared" si="324"/>
        <v>142.6578158200294</v>
      </c>
      <c r="AZ269">
        <f t="shared" si="325"/>
        <v>1.4938203931785266</v>
      </c>
      <c r="BA269">
        <f t="shared" si="326"/>
        <v>-0.32041005032347625</v>
      </c>
      <c r="BB269">
        <f t="shared" si="327"/>
        <v>2.896778357580712</v>
      </c>
      <c r="BC269">
        <f t="shared" si="319"/>
        <v>1.0825479140787095</v>
      </c>
      <c r="BD269">
        <f t="shared" si="328"/>
        <v>-0.0004229143778347044</v>
      </c>
      <c r="BE269">
        <f>SUM(AY$266:AY269)/$AY$370*100</f>
        <v>0.11488823388248887</v>
      </c>
      <c r="BF269" s="107">
        <f t="shared" si="329"/>
        <v>1</v>
      </c>
      <c r="BG269">
        <f t="shared" si="320"/>
        <v>142.6578158200294</v>
      </c>
    </row>
    <row r="270" spans="1:59" ht="12.75">
      <c r="A270" s="50"/>
      <c r="B270" s="55">
        <f t="shared" si="330"/>
        <v>97.33400000000002</v>
      </c>
      <c r="C270" s="55">
        <f t="shared" si="274"/>
        <v>97.33400000000002</v>
      </c>
      <c r="D270" s="60">
        <f t="shared" si="275"/>
        <v>0.0031013672806734505</v>
      </c>
      <c r="E270" s="55">
        <f t="shared" si="276"/>
        <v>0</v>
      </c>
      <c r="F270" s="55">
        <f t="shared" si="277"/>
        <v>2.90888208249388E-07</v>
      </c>
      <c r="G270" s="55">
        <f t="shared" si="278"/>
        <v>-1.9183229778693086E-07</v>
      </c>
      <c r="H270" s="60">
        <f t="shared" si="279"/>
        <v>0</v>
      </c>
      <c r="I270" s="60">
        <f t="shared" si="280"/>
        <v>3.1</v>
      </c>
      <c r="J270" s="55">
        <f t="shared" si="281"/>
        <v>97.33399881063977</v>
      </c>
      <c r="K270" s="55">
        <f t="shared" si="282"/>
        <v>0.0011866421539887054</v>
      </c>
      <c r="L270" s="55">
        <f t="shared" si="283"/>
        <v>0.0006124527713447937</v>
      </c>
      <c r="M270" s="60">
        <f t="shared" si="284"/>
        <v>0.003101365844305315</v>
      </c>
      <c r="N270" s="60">
        <f t="shared" si="285"/>
        <v>3.1031013658443056</v>
      </c>
      <c r="O270" s="60">
        <f t="shared" si="286"/>
        <v>97.01770928683956</v>
      </c>
      <c r="P270" s="60">
        <f t="shared" si="287"/>
        <v>0.11877017736445367</v>
      </c>
      <c r="Q270" s="55">
        <f t="shared" si="288"/>
        <v>0.23692790195756253</v>
      </c>
      <c r="R270" s="55">
        <f t="shared" si="289"/>
        <v>163.98679306940602</v>
      </c>
      <c r="S270" s="55">
        <f t="shared" si="290"/>
        <v>0.09417376196069188</v>
      </c>
      <c r="T270" s="55">
        <f t="shared" si="291"/>
        <v>0.04858037803617876</v>
      </c>
      <c r="U270" s="55">
        <f t="shared" si="292"/>
        <v>105.36071655740471</v>
      </c>
      <c r="V270" s="55">
        <f t="shared" si="293"/>
        <v>25.440721447839138</v>
      </c>
      <c r="W270" s="55">
        <f t="shared" si="294"/>
        <v>523.2710305628536</v>
      </c>
      <c r="X270" s="55">
        <f t="shared" si="295"/>
        <v>125.60222021847812</v>
      </c>
      <c r="Y270" s="55">
        <f t="shared" si="321"/>
        <v>-97.33400000000002</v>
      </c>
      <c r="Z270" s="60">
        <f t="shared" si="296"/>
        <v>0.0031013672806734505</v>
      </c>
      <c r="AA270" s="55">
        <f t="shared" si="297"/>
        <v>0</v>
      </c>
      <c r="AB270" s="55">
        <f t="shared" si="298"/>
        <v>2.90888208249388E-07</v>
      </c>
      <c r="AC270" s="55">
        <f t="shared" si="299"/>
        <v>-1.9183229778693086E-07</v>
      </c>
      <c r="AD270" s="60">
        <f t="shared" si="300"/>
        <v>0</v>
      </c>
      <c r="AE270" s="60">
        <f t="shared" si="301"/>
        <v>3.1</v>
      </c>
      <c r="AF270" s="55">
        <f t="shared" si="302"/>
        <v>-97.33400118936027</v>
      </c>
      <c r="AG270" s="55">
        <f t="shared" si="303"/>
        <v>-0.0011866422935648269</v>
      </c>
      <c r="AH270" s="55">
        <f t="shared" si="304"/>
        <v>-0.0006130346203662501</v>
      </c>
      <c r="AI270" s="60">
        <f t="shared" si="305"/>
        <v>0.0031013687174965554</v>
      </c>
      <c r="AJ270" s="60">
        <f t="shared" si="306"/>
        <v>3.1031013687174966</v>
      </c>
      <c r="AK270" s="60">
        <f t="shared" si="307"/>
        <v>-97.01741118068074</v>
      </c>
      <c r="AL270" s="60">
        <f t="shared" si="308"/>
        <v>-0.11877039440901654</v>
      </c>
      <c r="AM270" s="55">
        <f t="shared" si="309"/>
        <v>-0.23692775419766685</v>
      </c>
      <c r="AN270" s="55">
        <f t="shared" si="310"/>
        <v>163.9857757942811</v>
      </c>
      <c r="AO270" s="55">
        <f t="shared" si="311"/>
        <v>-0.09417459378037205</v>
      </c>
      <c r="AP270" s="55">
        <f t="shared" si="312"/>
        <v>-0.048578566636922754</v>
      </c>
      <c r="AQ270" s="55">
        <f t="shared" si="313"/>
        <v>105.36171267034365</v>
      </c>
      <c r="AR270" s="55">
        <f t="shared" si="314"/>
        <v>-25.440945496389645</v>
      </c>
      <c r="AS270" s="55">
        <f t="shared" si="315"/>
        <v>523.2951815013286</v>
      </c>
      <c r="AT270" s="55">
        <f t="shared" si="316"/>
        <v>125.626349994767</v>
      </c>
      <c r="AU270" s="55">
        <f t="shared" si="317"/>
        <v>125.6142848813345</v>
      </c>
      <c r="AV270" s="55">
        <f t="shared" si="318"/>
        <v>-0.012740384031445728</v>
      </c>
      <c r="AW270" s="55">
        <f t="shared" si="322"/>
        <v>0.5865673984683802</v>
      </c>
      <c r="AX270" s="55">
        <f t="shared" si="323"/>
        <v>1.2388169421796178</v>
      </c>
      <c r="AY270" s="55">
        <f t="shared" si="324"/>
        <v>246.9488793508833</v>
      </c>
      <c r="AZ270">
        <f t="shared" si="325"/>
        <v>1.205975869558189</v>
      </c>
      <c r="BA270">
        <f t="shared" si="326"/>
        <v>-0.03284107262142866</v>
      </c>
      <c r="BB270">
        <f t="shared" si="327"/>
        <v>2.608933833960375</v>
      </c>
      <c r="BC270">
        <f t="shared" si="319"/>
        <v>1.3701168917807571</v>
      </c>
      <c r="BD270">
        <f t="shared" si="328"/>
        <v>-0.0005606873369794485</v>
      </c>
      <c r="BE270">
        <f>SUM(AY$266:AY270)/$AY$370*100</f>
        <v>0.19751710950392376</v>
      </c>
      <c r="BF270" s="107">
        <f t="shared" si="329"/>
        <v>1</v>
      </c>
      <c r="BG270">
        <f t="shared" si="320"/>
        <v>246.9488793508833</v>
      </c>
    </row>
    <row r="271" spans="1:59" ht="12.75">
      <c r="A271" s="50"/>
      <c r="B271" s="55">
        <f t="shared" si="330"/>
        <v>96.05500000000002</v>
      </c>
      <c r="C271" s="55">
        <f t="shared" si="274"/>
        <v>96.05500000000002</v>
      </c>
      <c r="D271" s="60">
        <f t="shared" si="275"/>
        <v>0.001604809042495381</v>
      </c>
      <c r="E271" s="55">
        <f t="shared" si="276"/>
        <v>0</v>
      </c>
      <c r="F271" s="55">
        <f t="shared" si="277"/>
        <v>2.90888208249388E-07</v>
      </c>
      <c r="G271" s="55">
        <f t="shared" si="278"/>
        <v>-1.9183229778693086E-07</v>
      </c>
      <c r="H271" s="60">
        <f t="shared" si="279"/>
        <v>0</v>
      </c>
      <c r="I271" s="60">
        <f t="shared" si="280"/>
        <v>3.1</v>
      </c>
      <c r="J271" s="55">
        <f t="shared" si="281"/>
        <v>96.05499881063977</v>
      </c>
      <c r="K271" s="55">
        <f t="shared" si="282"/>
        <v>0.0011127597997317058</v>
      </c>
      <c r="L271" s="55">
        <f t="shared" si="283"/>
        <v>0.0005743022492024122</v>
      </c>
      <c r="M271" s="60">
        <f t="shared" si="284"/>
        <v>0.0016048076955765822</v>
      </c>
      <c r="N271" s="60">
        <f t="shared" si="285"/>
        <v>3.1016048076955767</v>
      </c>
      <c r="O271" s="60">
        <f t="shared" si="286"/>
        <v>95.75841225852332</v>
      </c>
      <c r="P271" s="60">
        <f t="shared" si="287"/>
        <v>0.1171912962761993</v>
      </c>
      <c r="Q271" s="55">
        <f t="shared" si="288"/>
        <v>0.2338082903031962</v>
      </c>
      <c r="R271" s="55">
        <f t="shared" si="289"/>
        <v>163.96351730822118</v>
      </c>
      <c r="S271" s="55">
        <f t="shared" si="290"/>
        <v>0.09293169258023562</v>
      </c>
      <c r="T271" s="55">
        <f t="shared" si="291"/>
        <v>0.04794490514272495</v>
      </c>
      <c r="U271" s="55">
        <f t="shared" si="292"/>
        <v>105.4153836855221</v>
      </c>
      <c r="V271" s="55">
        <f t="shared" si="293"/>
        <v>25.10615361528919</v>
      </c>
      <c r="W271" s="55">
        <f t="shared" si="294"/>
        <v>523.244613865738</v>
      </c>
      <c r="X271" s="55">
        <f t="shared" si="295"/>
        <v>125.607194888295</v>
      </c>
      <c r="Y271" s="55">
        <f t="shared" si="321"/>
        <v>-96.05500000000002</v>
      </c>
      <c r="Z271" s="60">
        <f t="shared" si="296"/>
        <v>0.001604809042495381</v>
      </c>
      <c r="AA271" s="55">
        <f t="shared" si="297"/>
        <v>0</v>
      </c>
      <c r="AB271" s="55">
        <f t="shared" si="298"/>
        <v>2.90888208249388E-07</v>
      </c>
      <c r="AC271" s="55">
        <f t="shared" si="299"/>
        <v>-1.9183229778693086E-07</v>
      </c>
      <c r="AD271" s="60">
        <f t="shared" si="300"/>
        <v>0</v>
      </c>
      <c r="AE271" s="60">
        <f t="shared" si="301"/>
        <v>3.1</v>
      </c>
      <c r="AF271" s="55">
        <f t="shared" si="302"/>
        <v>-96.05500118936027</v>
      </c>
      <c r="AG271" s="55">
        <f t="shared" si="303"/>
        <v>-0.001112759934982093</v>
      </c>
      <c r="AH271" s="55">
        <f t="shared" si="304"/>
        <v>-0.0005748840959259609</v>
      </c>
      <c r="AI271" s="60">
        <f t="shared" si="305"/>
        <v>0.0016048103903258948</v>
      </c>
      <c r="AJ271" s="60">
        <f t="shared" si="306"/>
        <v>3.101604810390326</v>
      </c>
      <c r="AK271" s="60">
        <f t="shared" si="307"/>
        <v>-95.7581141544358</v>
      </c>
      <c r="AL271" s="60">
        <f t="shared" si="308"/>
        <v>-0.1171915133904178</v>
      </c>
      <c r="AM271" s="55">
        <f t="shared" si="309"/>
        <v>-0.23380814268490965</v>
      </c>
      <c r="AN271" s="55">
        <f t="shared" si="310"/>
        <v>163.96248666480562</v>
      </c>
      <c r="AO271" s="55">
        <f t="shared" si="311"/>
        <v>-0.09293252428982152</v>
      </c>
      <c r="AP271" s="55">
        <f t="shared" si="312"/>
        <v>-0.04794309410526662</v>
      </c>
      <c r="AQ271" s="55">
        <f t="shared" si="313"/>
        <v>105.41639344781584</v>
      </c>
      <c r="AR271" s="55">
        <f t="shared" si="314"/>
        <v>-25.106377660294704</v>
      </c>
      <c r="AS271" s="55">
        <f t="shared" si="315"/>
        <v>523.269079175452</v>
      </c>
      <c r="AT271" s="55">
        <f t="shared" si="316"/>
        <v>125.63163931688723</v>
      </c>
      <c r="AU271" s="55">
        <f t="shared" si="317"/>
        <v>125.61941687139593</v>
      </c>
      <c r="AV271" s="55">
        <f t="shared" si="318"/>
        <v>-0.007608393970016891</v>
      </c>
      <c r="AW271" s="55">
        <f t="shared" si="322"/>
        <v>0.5864312351892179</v>
      </c>
      <c r="AX271" s="55">
        <f t="shared" si="323"/>
        <v>0.730113180335316</v>
      </c>
      <c r="AY271" s="55">
        <f t="shared" si="324"/>
        <v>539.7267144739795</v>
      </c>
      <c r="AZ271">
        <f t="shared" si="325"/>
        <v>0.9514878253568759</v>
      </c>
      <c r="BA271">
        <f t="shared" si="326"/>
        <v>0.2213746450215599</v>
      </c>
      <c r="BB271">
        <f t="shared" si="327"/>
        <v>2.354445789759062</v>
      </c>
      <c r="BC271">
        <f t="shared" si="319"/>
        <v>1.6243326094237456</v>
      </c>
      <c r="BD271">
        <f t="shared" si="328"/>
        <v>-0.0006968506161419974</v>
      </c>
      <c r="BE271">
        <f>SUM(AY$266:AY271)/$AY$370*100</f>
        <v>0.3781091886300227</v>
      </c>
      <c r="BF271" s="107">
        <f t="shared" si="329"/>
        <v>1</v>
      </c>
      <c r="BG271">
        <f t="shared" si="320"/>
        <v>539.7267144739795</v>
      </c>
    </row>
    <row r="272" spans="1:59" ht="12.75">
      <c r="A272" s="50"/>
      <c r="B272" s="55">
        <f t="shared" si="330"/>
        <v>94.77600000000002</v>
      </c>
      <c r="C272" s="55">
        <f t="shared" si="274"/>
        <v>94.77600000000002</v>
      </c>
      <c r="D272" s="60">
        <f t="shared" si="275"/>
        <v>0.00020259732403338226</v>
      </c>
      <c r="E272" s="55">
        <f t="shared" si="276"/>
        <v>0</v>
      </c>
      <c r="F272" s="55">
        <f t="shared" si="277"/>
        <v>2.90888208249388E-07</v>
      </c>
      <c r="G272" s="55">
        <f t="shared" si="278"/>
        <v>-1.9183229778693086E-07</v>
      </c>
      <c r="H272" s="60">
        <f t="shared" si="279"/>
        <v>0</v>
      </c>
      <c r="I272" s="60">
        <f t="shared" si="280"/>
        <v>3.1</v>
      </c>
      <c r="J272" s="55">
        <f t="shared" si="281"/>
        <v>94.77599881063978</v>
      </c>
      <c r="K272" s="55">
        <f t="shared" si="282"/>
        <v>0.0010411880184017126</v>
      </c>
      <c r="L272" s="55">
        <f t="shared" si="283"/>
        <v>0.0005373448456079625</v>
      </c>
      <c r="M272" s="60">
        <f t="shared" si="284"/>
        <v>0.00020259606332806435</v>
      </c>
      <c r="N272" s="60">
        <f t="shared" si="285"/>
        <v>3.100202596063328</v>
      </c>
      <c r="O272" s="60">
        <f t="shared" si="286"/>
        <v>94.4984989046669</v>
      </c>
      <c r="P272" s="60">
        <f t="shared" si="287"/>
        <v>0.11561313217508536</v>
      </c>
      <c r="Q272" s="55">
        <f t="shared" si="288"/>
        <v>0.23068891950456274</v>
      </c>
      <c r="R272" s="55">
        <f t="shared" si="289"/>
        <v>163.94057900626137</v>
      </c>
      <c r="S272" s="55">
        <f t="shared" si="290"/>
        <v>0.09168978534956332</v>
      </c>
      <c r="T272" s="55">
        <f t="shared" si="291"/>
        <v>0.04730934880543611</v>
      </c>
      <c r="U272" s="55">
        <f t="shared" si="292"/>
        <v>105.46929375714194</v>
      </c>
      <c r="V272" s="55">
        <f t="shared" si="293"/>
        <v>24.77159073532153</v>
      </c>
      <c r="W272" s="55">
        <f t="shared" si="294"/>
        <v>523.2180859539017</v>
      </c>
      <c r="X272" s="55">
        <f t="shared" si="295"/>
        <v>125.61163874611873</v>
      </c>
      <c r="Y272" s="55">
        <f t="shared" si="321"/>
        <v>-94.77600000000002</v>
      </c>
      <c r="Z272" s="60">
        <f t="shared" si="296"/>
        <v>0.00020259732403338226</v>
      </c>
      <c r="AA272" s="55">
        <f t="shared" si="297"/>
        <v>0</v>
      </c>
      <c r="AB272" s="55">
        <f t="shared" si="298"/>
        <v>2.90888208249388E-07</v>
      </c>
      <c r="AC272" s="55">
        <f t="shared" si="299"/>
        <v>-1.9183229778693086E-07</v>
      </c>
      <c r="AD272" s="60">
        <f t="shared" si="300"/>
        <v>0</v>
      </c>
      <c r="AE272" s="60">
        <f t="shared" si="301"/>
        <v>3.1</v>
      </c>
      <c r="AF272" s="55">
        <f t="shared" si="302"/>
        <v>-94.77600118936027</v>
      </c>
      <c r="AG272" s="55">
        <f t="shared" si="303"/>
        <v>-0.001041188149383289</v>
      </c>
      <c r="AH272" s="55">
        <f t="shared" si="304"/>
        <v>-0.0005379266900689427</v>
      </c>
      <c r="AI272" s="60">
        <f t="shared" si="305"/>
        <v>0.00020259858519366958</v>
      </c>
      <c r="AJ272" s="60">
        <f t="shared" si="306"/>
        <v>3.1002025985851938</v>
      </c>
      <c r="AK272" s="60">
        <f t="shared" si="307"/>
        <v>-94.49820080257625</v>
      </c>
      <c r="AL272" s="60">
        <f t="shared" si="308"/>
        <v>-0.1156133493578846</v>
      </c>
      <c r="AM272" s="55">
        <f t="shared" si="309"/>
        <v>-0.23068877202570026</v>
      </c>
      <c r="AN272" s="55">
        <f t="shared" si="310"/>
        <v>163.93953463090054</v>
      </c>
      <c r="AO272" s="55">
        <f t="shared" si="311"/>
        <v>-0.09169061695071334</v>
      </c>
      <c r="AP272" s="55">
        <f t="shared" si="312"/>
        <v>-0.047307538124273574</v>
      </c>
      <c r="AQ272" s="55">
        <f t="shared" si="313"/>
        <v>105.4703175323263</v>
      </c>
      <c r="AR272" s="55">
        <f t="shared" si="314"/>
        <v>-24.771814776872983</v>
      </c>
      <c r="AS272" s="55">
        <f t="shared" si="315"/>
        <v>523.2428741932297</v>
      </c>
      <c r="AT272" s="55">
        <f t="shared" si="316"/>
        <v>125.63640638527033</v>
      </c>
      <c r="AU272" s="55">
        <f t="shared" si="317"/>
        <v>125.62402232835171</v>
      </c>
      <c r="AV272" s="55">
        <f t="shared" si="318"/>
        <v>-0.003002937014230156</v>
      </c>
      <c r="AW272" s="55">
        <f t="shared" si="322"/>
        <v>0.5862966880310319</v>
      </c>
      <c r="AX272" s="55">
        <f t="shared" si="323"/>
        <v>0.28434071017844353</v>
      </c>
      <c r="AY272" s="55">
        <f t="shared" si="324"/>
        <v>3419.9376234284914</v>
      </c>
      <c r="AZ272">
        <f t="shared" si="325"/>
        <v>0.7284670431202536</v>
      </c>
      <c r="BA272">
        <f t="shared" si="326"/>
        <v>0.4441263329418101</v>
      </c>
      <c r="BB272">
        <f t="shared" si="327"/>
        <v>2.1314250075224392</v>
      </c>
      <c r="BC272">
        <f t="shared" si="319"/>
        <v>1.8470842973439958</v>
      </c>
      <c r="BD272">
        <f t="shared" si="328"/>
        <v>-0.0008313977743279466</v>
      </c>
      <c r="BE272">
        <f>SUM(AY$266:AY272)/$AY$370*100</f>
        <v>1.5224172788798265</v>
      </c>
      <c r="BF272" s="107">
        <f t="shared" si="329"/>
        <v>1</v>
      </c>
      <c r="BG272">
        <f t="shared" si="320"/>
        <v>3419.9376234284914</v>
      </c>
    </row>
    <row r="273" spans="1:59" ht="12.75">
      <c r="A273" s="50"/>
      <c r="B273" s="55">
        <f t="shared" si="330"/>
        <v>93.49700000000003</v>
      </c>
      <c r="C273" s="55">
        <f t="shared" si="274"/>
        <v>93.49700000000003</v>
      </c>
      <c r="D273" s="60">
        <f t="shared" si="275"/>
        <v>-0.0011082573004954632</v>
      </c>
      <c r="E273" s="55">
        <f t="shared" si="276"/>
        <v>0</v>
      </c>
      <c r="F273" s="55">
        <f t="shared" si="277"/>
        <v>2.90888208249388E-07</v>
      </c>
      <c r="G273" s="55">
        <f t="shared" si="278"/>
        <v>-1.9183229778693086E-07</v>
      </c>
      <c r="H273" s="60">
        <f t="shared" si="279"/>
        <v>0</v>
      </c>
      <c r="I273" s="60">
        <f t="shared" si="280"/>
        <v>3.1</v>
      </c>
      <c r="J273" s="55">
        <f t="shared" si="281"/>
        <v>93.49699881063978</v>
      </c>
      <c r="K273" s="55">
        <f t="shared" si="282"/>
        <v>0.0009718961926532821</v>
      </c>
      <c r="L273" s="55">
        <f t="shared" si="283"/>
        <v>0.000501564748963311</v>
      </c>
      <c r="M273" s="60">
        <f t="shared" si="284"/>
        <v>-0.0011082584777299953</v>
      </c>
      <c r="N273" s="60">
        <f t="shared" si="285"/>
        <v>3.0988917415222703</v>
      </c>
      <c r="O273" s="60">
        <f t="shared" si="286"/>
        <v>93.23797740790933</v>
      </c>
      <c r="P273" s="60">
        <f t="shared" si="287"/>
        <v>0.11403567587824817</v>
      </c>
      <c r="Q273" s="55">
        <f t="shared" si="288"/>
        <v>0.22756978700753303</v>
      </c>
      <c r="R273" s="55">
        <f t="shared" si="289"/>
        <v>163.917977031271</v>
      </c>
      <c r="S273" s="55">
        <f t="shared" si="290"/>
        <v>0.09044803943202803</v>
      </c>
      <c r="T273" s="55">
        <f t="shared" si="291"/>
        <v>0.04667370814347696</v>
      </c>
      <c r="U273" s="55">
        <f t="shared" si="292"/>
        <v>105.5224480399441</v>
      </c>
      <c r="V273" s="55">
        <f t="shared" si="293"/>
        <v>24.437033113583336</v>
      </c>
      <c r="W273" s="55">
        <f t="shared" si="294"/>
        <v>523.1914642661116</v>
      </c>
      <c r="X273" s="55">
        <f t="shared" si="295"/>
        <v>125.61556936614033</v>
      </c>
      <c r="Y273" s="55">
        <f t="shared" si="321"/>
        <v>-93.49700000000003</v>
      </c>
      <c r="Z273" s="60">
        <f t="shared" si="296"/>
        <v>-0.0011082573004954632</v>
      </c>
      <c r="AA273" s="55">
        <f t="shared" si="297"/>
        <v>0</v>
      </c>
      <c r="AB273" s="55">
        <f t="shared" si="298"/>
        <v>2.90888208249388E-07</v>
      </c>
      <c r="AC273" s="55">
        <f t="shared" si="299"/>
        <v>-1.9183229778693086E-07</v>
      </c>
      <c r="AD273" s="60">
        <f t="shared" si="300"/>
        <v>0</v>
      </c>
      <c r="AE273" s="60">
        <f t="shared" si="301"/>
        <v>3.1</v>
      </c>
      <c r="AF273" s="55">
        <f t="shared" si="302"/>
        <v>-93.49700118936028</v>
      </c>
      <c r="AG273" s="55">
        <f t="shared" si="303"/>
        <v>-0.0009718963194230018</v>
      </c>
      <c r="AH273" s="55">
        <f t="shared" si="304"/>
        <v>-0.0005021465911966812</v>
      </c>
      <c r="AI273" s="60">
        <f t="shared" si="305"/>
        <v>-0.0011082561228059618</v>
      </c>
      <c r="AJ273" s="60">
        <f t="shared" si="306"/>
        <v>3.098891743877194</v>
      </c>
      <c r="AK273" s="60">
        <f t="shared" si="307"/>
        <v>-93.23767930774314</v>
      </c>
      <c r="AL273" s="60">
        <f t="shared" si="308"/>
        <v>-0.11403589312855938</v>
      </c>
      <c r="AM273" s="55">
        <f t="shared" si="309"/>
        <v>-0.22756963966592209</v>
      </c>
      <c r="AN273" s="55">
        <f t="shared" si="310"/>
        <v>163.91691854540647</v>
      </c>
      <c r="AO273" s="55">
        <f t="shared" si="311"/>
        <v>-0.09044887092639167</v>
      </c>
      <c r="AP273" s="55">
        <f t="shared" si="312"/>
        <v>-0.04667189781313874</v>
      </c>
      <c r="AQ273" s="55">
        <f t="shared" si="313"/>
        <v>105.52348620646018</v>
      </c>
      <c r="AR273" s="55">
        <f t="shared" si="314"/>
        <v>-24.437257151769675</v>
      </c>
      <c r="AS273" s="55">
        <f t="shared" si="315"/>
        <v>523.2165843455393</v>
      </c>
      <c r="AT273" s="55">
        <f t="shared" si="316"/>
        <v>125.64066912621968</v>
      </c>
      <c r="AU273" s="55">
        <f t="shared" si="317"/>
        <v>125.62811900243577</v>
      </c>
      <c r="AV273" s="55">
        <f t="shared" si="318"/>
        <v>0.0010937370698229643</v>
      </c>
      <c r="AW273" s="55">
        <f t="shared" si="322"/>
        <v>0.5861637634801332</v>
      </c>
      <c r="AX273" s="55">
        <f t="shared" si="323"/>
        <v>0.10216974749066832</v>
      </c>
      <c r="AY273" s="55">
        <f t="shared" si="324"/>
        <v>1341.728628527287</v>
      </c>
      <c r="AZ273">
        <f t="shared" si="325"/>
        <v>0.6372486372254673</v>
      </c>
      <c r="BA273">
        <f t="shared" si="326"/>
        <v>0.5350788897347991</v>
      </c>
      <c r="BB273">
        <f t="shared" si="327"/>
        <v>2.040206601627653</v>
      </c>
      <c r="BC273">
        <f t="shared" si="319"/>
        <v>1.9380368541369848</v>
      </c>
      <c r="BD273">
        <f t="shared" si="328"/>
        <v>-0.0009643223252266964</v>
      </c>
      <c r="BE273">
        <f>SUM(AY$266:AY273)/$AY$370*100</f>
        <v>1.9713584858847535</v>
      </c>
      <c r="BF273" s="107">
        <f t="shared" si="329"/>
        <v>1</v>
      </c>
      <c r="BG273">
        <f t="shared" si="320"/>
        <v>1341.728628527287</v>
      </c>
    </row>
    <row r="274" spans="1:59" ht="12.75">
      <c r="A274" s="50"/>
      <c r="B274" s="55">
        <f t="shared" si="330"/>
        <v>92.21800000000003</v>
      </c>
      <c r="C274" s="55">
        <f t="shared" si="274"/>
        <v>92.21800000000003</v>
      </c>
      <c r="D274" s="60">
        <f t="shared" si="275"/>
        <v>-0.002330703492964492</v>
      </c>
      <c r="E274" s="55">
        <f t="shared" si="276"/>
        <v>0</v>
      </c>
      <c r="F274" s="55">
        <f t="shared" si="277"/>
        <v>2.90888208249388E-07</v>
      </c>
      <c r="G274" s="55">
        <f t="shared" si="278"/>
        <v>-1.9183229778693086E-07</v>
      </c>
      <c r="H274" s="60">
        <f t="shared" si="279"/>
        <v>0</v>
      </c>
      <c r="I274" s="60">
        <f t="shared" si="280"/>
        <v>3.1</v>
      </c>
      <c r="J274" s="55">
        <f t="shared" si="281"/>
        <v>92.21799881063978</v>
      </c>
      <c r="K274" s="55">
        <f t="shared" si="282"/>
        <v>0.0009048537005015185</v>
      </c>
      <c r="L274" s="55">
        <f t="shared" si="283"/>
        <v>0.0004669461454581839</v>
      </c>
      <c r="M274" s="60">
        <f t="shared" si="284"/>
        <v>-0.002330704589434518</v>
      </c>
      <c r="N274" s="60">
        <f t="shared" si="285"/>
        <v>3.0976692954105656</v>
      </c>
      <c r="O274" s="60">
        <f t="shared" si="286"/>
        <v>91.97685595083365</v>
      </c>
      <c r="P274" s="60">
        <f t="shared" si="287"/>
        <v>0.11245891818697328</v>
      </c>
      <c r="Q274" s="55">
        <f t="shared" si="288"/>
        <v>0.22445089022848835</v>
      </c>
      <c r="R274" s="55">
        <f t="shared" si="289"/>
        <v>163.89571026442655</v>
      </c>
      <c r="S274" s="55">
        <f t="shared" si="290"/>
        <v>0.08920645393881116</v>
      </c>
      <c r="T274" s="55">
        <f t="shared" si="291"/>
        <v>0.046037982350866036</v>
      </c>
      <c r="U274" s="55">
        <f t="shared" si="292"/>
        <v>105.57484778897066</v>
      </c>
      <c r="V274" s="55">
        <f t="shared" si="293"/>
        <v>24.102481041214993</v>
      </c>
      <c r="W274" s="55">
        <f t="shared" si="294"/>
        <v>523.1647660360162</v>
      </c>
      <c r="X274" s="55">
        <f t="shared" si="295"/>
        <v>125.61900411822717</v>
      </c>
      <c r="Y274" s="55">
        <f t="shared" si="321"/>
        <v>-92.21800000000003</v>
      </c>
      <c r="Z274" s="60">
        <f t="shared" si="296"/>
        <v>-0.002330703492964492</v>
      </c>
      <c r="AA274" s="55">
        <f t="shared" si="297"/>
        <v>0</v>
      </c>
      <c r="AB274" s="55">
        <f t="shared" si="298"/>
        <v>2.90888208249388E-07</v>
      </c>
      <c r="AC274" s="55">
        <f t="shared" si="299"/>
        <v>-1.9183229778693086E-07</v>
      </c>
      <c r="AD274" s="60">
        <f t="shared" si="300"/>
        <v>0</v>
      </c>
      <c r="AE274" s="60">
        <f t="shared" si="301"/>
        <v>3.1</v>
      </c>
      <c r="AF274" s="55">
        <f t="shared" si="302"/>
        <v>-92.21800118936028</v>
      </c>
      <c r="AG274" s="55">
        <f t="shared" si="303"/>
        <v>-0.00090485382311635</v>
      </c>
      <c r="AH274" s="55">
        <f t="shared" si="304"/>
        <v>-0.0004675279854985297</v>
      </c>
      <c r="AI274" s="60">
        <f t="shared" si="305"/>
        <v>-0.002330702396498463</v>
      </c>
      <c r="AJ274" s="60">
        <f t="shared" si="306"/>
        <v>3.0976692976035016</v>
      </c>
      <c r="AK274" s="60">
        <f t="shared" si="307"/>
        <v>-91.97655785252151</v>
      </c>
      <c r="AL274" s="60">
        <f t="shared" si="308"/>
        <v>-0.11245913550373361</v>
      </c>
      <c r="AM274" s="55">
        <f t="shared" si="309"/>
        <v>-0.22445074302196868</v>
      </c>
      <c r="AN274" s="55">
        <f t="shared" si="310"/>
        <v>163.89463727377074</v>
      </c>
      <c r="AO274" s="55">
        <f t="shared" si="311"/>
        <v>-0.08920728532802824</v>
      </c>
      <c r="AP274" s="55">
        <f t="shared" si="312"/>
        <v>-0.046036172365912204</v>
      </c>
      <c r="AQ274" s="55">
        <f t="shared" si="313"/>
        <v>105.5759007409905</v>
      </c>
      <c r="AR274" s="55">
        <f t="shared" si="314"/>
        <v>-24.102705076122948</v>
      </c>
      <c r="AS274" s="55">
        <f t="shared" si="315"/>
        <v>523.1902272376414</v>
      </c>
      <c r="AT274" s="55">
        <f t="shared" si="316"/>
        <v>125.64444528121635</v>
      </c>
      <c r="AU274" s="55">
        <f t="shared" si="317"/>
        <v>125.63172444930812</v>
      </c>
      <c r="AV274" s="55">
        <f t="shared" si="318"/>
        <v>0.004699183942179275</v>
      </c>
      <c r="AW274" s="55">
        <f t="shared" si="322"/>
        <v>0.5860324674380303</v>
      </c>
      <c r="AX274" s="55">
        <f t="shared" si="323"/>
        <v>0.43297931982367494</v>
      </c>
      <c r="AY274" s="55">
        <f t="shared" si="324"/>
        <v>734.7629020818976</v>
      </c>
      <c r="AZ274">
        <f t="shared" si="325"/>
        <v>0.8025221273498677</v>
      </c>
      <c r="BA274">
        <f t="shared" si="326"/>
        <v>0.36954280752619284</v>
      </c>
      <c r="BB274">
        <f t="shared" si="327"/>
        <v>2.2054800917520536</v>
      </c>
      <c r="BC274">
        <f t="shared" si="319"/>
        <v>1.7725007719283785</v>
      </c>
      <c r="BD274">
        <f t="shared" si="328"/>
        <v>-0.0010956183673296316</v>
      </c>
      <c r="BE274">
        <f>SUM(AY$266:AY274)/$AY$370*100</f>
        <v>2.217209500098528</v>
      </c>
      <c r="BF274" s="107">
        <f t="shared" si="329"/>
        <v>1</v>
      </c>
      <c r="BG274">
        <f t="shared" si="320"/>
        <v>734.7629020818976</v>
      </c>
    </row>
    <row r="275" spans="1:59" ht="12.75">
      <c r="A275" s="50"/>
      <c r="B275" s="55">
        <f t="shared" si="330"/>
        <v>90.93900000000004</v>
      </c>
      <c r="C275" s="55">
        <f t="shared" si="274"/>
        <v>90.93900000000004</v>
      </c>
      <c r="D275" s="60">
        <f t="shared" si="275"/>
        <v>-0.0034676491734730863</v>
      </c>
      <c r="E275" s="55">
        <f t="shared" si="276"/>
        <v>0</v>
      </c>
      <c r="F275" s="55">
        <f t="shared" si="277"/>
        <v>2.90888208249388E-07</v>
      </c>
      <c r="G275" s="55">
        <f t="shared" si="278"/>
        <v>-1.9183229778693086E-07</v>
      </c>
      <c r="H275" s="60">
        <f t="shared" si="279"/>
        <v>0</v>
      </c>
      <c r="I275" s="60">
        <f t="shared" si="280"/>
        <v>3.1</v>
      </c>
      <c r="J275" s="55">
        <f t="shared" si="281"/>
        <v>90.93899881063979</v>
      </c>
      <c r="K275" s="55">
        <f t="shared" si="282"/>
        <v>0.0008400299152991481</v>
      </c>
      <c r="L275" s="55">
        <f t="shared" si="283"/>
        <v>0.00043347321904355085</v>
      </c>
      <c r="M275" s="60">
        <f t="shared" si="284"/>
        <v>-0.0034676501918440295</v>
      </c>
      <c r="N275" s="60">
        <f t="shared" si="285"/>
        <v>3.096532349808156</v>
      </c>
      <c r="O275" s="60">
        <f t="shared" si="286"/>
        <v>90.71514271603776</v>
      </c>
      <c r="P275" s="60">
        <f t="shared" si="287"/>
        <v>0.11088284988699161</v>
      </c>
      <c r="Q275" s="55">
        <f t="shared" si="288"/>
        <v>0.22133222655493967</v>
      </c>
      <c r="R275" s="55">
        <f t="shared" si="289"/>
        <v>163.8737776004773</v>
      </c>
      <c r="S275" s="55">
        <f t="shared" si="290"/>
        <v>0.08796502792954353</v>
      </c>
      <c r="T275" s="55">
        <f t="shared" si="291"/>
        <v>0.04540217069585262</v>
      </c>
      <c r="U275" s="55">
        <f t="shared" si="292"/>
        <v>105.62649424638278</v>
      </c>
      <c r="V275" s="55">
        <f t="shared" si="293"/>
        <v>23.767934795012444</v>
      </c>
      <c r="W275" s="55">
        <f t="shared" si="294"/>
        <v>523.1380082892522</v>
      </c>
      <c r="X275" s="55">
        <f t="shared" si="295"/>
        <v>125.62196016492601</v>
      </c>
      <c r="Y275" s="55">
        <f t="shared" si="321"/>
        <v>-90.93900000000004</v>
      </c>
      <c r="Z275" s="60">
        <f t="shared" si="296"/>
        <v>-0.0034676491734730863</v>
      </c>
      <c r="AA275" s="55">
        <f t="shared" si="297"/>
        <v>0</v>
      </c>
      <c r="AB275" s="55">
        <f t="shared" si="298"/>
        <v>2.90888208249388E-07</v>
      </c>
      <c r="AC275" s="55">
        <f t="shared" si="299"/>
        <v>-1.9183229778693086E-07</v>
      </c>
      <c r="AD275" s="60">
        <f t="shared" si="300"/>
        <v>0</v>
      </c>
      <c r="AE275" s="60">
        <f t="shared" si="301"/>
        <v>3.1</v>
      </c>
      <c r="AF275" s="55">
        <f t="shared" si="302"/>
        <v>-90.93900118936028</v>
      </c>
      <c r="AG275" s="55">
        <f t="shared" si="303"/>
        <v>-0.0008400300338160527</v>
      </c>
      <c r="AH275" s="55">
        <f t="shared" si="304"/>
        <v>-0.0004340550569250927</v>
      </c>
      <c r="AI275" s="60">
        <f t="shared" si="305"/>
        <v>-0.0034676481551039195</v>
      </c>
      <c r="AJ275" s="60">
        <f t="shared" si="306"/>
        <v>3.096532351844896</v>
      </c>
      <c r="AK275" s="60">
        <f t="shared" si="307"/>
        <v>-90.7148446195112</v>
      </c>
      <c r="AL275" s="60">
        <f t="shared" si="308"/>
        <v>-0.11088306726914426</v>
      </c>
      <c r="AM275" s="55">
        <f t="shared" si="309"/>
        <v>-0.22133207948136344</v>
      </c>
      <c r="AN275" s="55">
        <f t="shared" si="310"/>
        <v>163.87268969412662</v>
      </c>
      <c r="AO275" s="55">
        <f t="shared" si="311"/>
        <v>-0.0879658592152453</v>
      </c>
      <c r="AP275" s="55">
        <f t="shared" si="312"/>
        <v>-0.045400361050872834</v>
      </c>
      <c r="AQ275" s="55">
        <f t="shared" si="313"/>
        <v>105.62756239469599</v>
      </c>
      <c r="AR275" s="55">
        <f t="shared" si="314"/>
        <v>-23.768158826726843</v>
      </c>
      <c r="AS275" s="55">
        <f t="shared" si="315"/>
        <v>523.1638202877039</v>
      </c>
      <c r="AT275" s="55">
        <f t="shared" si="316"/>
        <v>125.64775240534027</v>
      </c>
      <c r="AU275" s="55">
        <f t="shared" si="317"/>
        <v>125.63485602776696</v>
      </c>
      <c r="AV275" s="55">
        <f t="shared" si="318"/>
        <v>0.007830762401013658</v>
      </c>
      <c r="AW275" s="55">
        <f t="shared" si="322"/>
        <v>0.5859028062813431</v>
      </c>
      <c r="AX275" s="55">
        <f t="shared" si="323"/>
        <v>0.7115420132902301</v>
      </c>
      <c r="AY275" s="55">
        <f t="shared" si="324"/>
        <v>608.5367686664913</v>
      </c>
      <c r="AZ275">
        <f t="shared" si="325"/>
        <v>0.9416738129264581</v>
      </c>
      <c r="BA275">
        <f t="shared" si="326"/>
        <v>0.23013179963622798</v>
      </c>
      <c r="BB275">
        <f t="shared" si="327"/>
        <v>2.344631777328644</v>
      </c>
      <c r="BC275">
        <f t="shared" si="319"/>
        <v>1.6330897640384137</v>
      </c>
      <c r="BD275">
        <f t="shared" si="328"/>
        <v>-0.0012252795240166314</v>
      </c>
      <c r="BE275">
        <f>SUM(AY$266:AY275)/$AY$370*100</f>
        <v>2.42082536222102</v>
      </c>
      <c r="BF275" s="107">
        <f t="shared" si="329"/>
        <v>1</v>
      </c>
      <c r="BG275">
        <f t="shared" si="320"/>
        <v>608.5367686664913</v>
      </c>
    </row>
    <row r="276" spans="1:59" ht="12.75">
      <c r="A276" s="50"/>
      <c r="B276" s="55">
        <f t="shared" si="330"/>
        <v>89.66000000000004</v>
      </c>
      <c r="C276" s="55">
        <f t="shared" si="274"/>
        <v>89.66000000000004</v>
      </c>
      <c r="D276" s="60">
        <f t="shared" si="275"/>
        <v>-0.004521961540797648</v>
      </c>
      <c r="E276" s="55">
        <f t="shared" si="276"/>
        <v>0</v>
      </c>
      <c r="F276" s="55">
        <f t="shared" si="277"/>
        <v>2.90888208249388E-07</v>
      </c>
      <c r="G276" s="55">
        <f t="shared" si="278"/>
        <v>-1.9183229778693086E-07</v>
      </c>
      <c r="H276" s="60">
        <f t="shared" si="279"/>
        <v>0</v>
      </c>
      <c r="I276" s="60">
        <f t="shared" si="280"/>
        <v>3.1</v>
      </c>
      <c r="J276" s="55">
        <f t="shared" si="281"/>
        <v>89.65999881063979</v>
      </c>
      <c r="K276" s="55">
        <f t="shared" si="282"/>
        <v>0.0007773942057167013</v>
      </c>
      <c r="L276" s="55">
        <f t="shared" si="283"/>
        <v>0.000401130151407518</v>
      </c>
      <c r="M276" s="60">
        <f t="shared" si="284"/>
        <v>-0.004521962483699404</v>
      </c>
      <c r="N276" s="60">
        <f t="shared" si="285"/>
        <v>3.0954780375163007</v>
      </c>
      <c r="O276" s="60">
        <f t="shared" si="286"/>
        <v>89.45284588620214</v>
      </c>
      <c r="P276" s="60">
        <f t="shared" si="287"/>
        <v>0.10930746174877268</v>
      </c>
      <c r="Q276" s="55">
        <f t="shared" si="288"/>
        <v>0.21821379334613783</v>
      </c>
      <c r="R276" s="55">
        <f t="shared" si="289"/>
        <v>163.85217794787627</v>
      </c>
      <c r="S276" s="55">
        <f t="shared" si="290"/>
        <v>0.08672376041293631</v>
      </c>
      <c r="T276" s="55">
        <f t="shared" si="291"/>
        <v>0.044766272520265216</v>
      </c>
      <c r="U276" s="55">
        <f t="shared" si="292"/>
        <v>105.67738864122776</v>
      </c>
      <c r="V276" s="55">
        <f t="shared" si="293"/>
        <v>23.43339463759272</v>
      </c>
      <c r="W276" s="55">
        <f t="shared" si="294"/>
        <v>523.1112078407017</v>
      </c>
      <c r="X276" s="55">
        <f t="shared" si="295"/>
        <v>125.62445445861954</v>
      </c>
      <c r="Y276" s="55">
        <f t="shared" si="321"/>
        <v>-89.66000000000004</v>
      </c>
      <c r="Z276" s="60">
        <f t="shared" si="296"/>
        <v>-0.004521961540797648</v>
      </c>
      <c r="AA276" s="55">
        <f t="shared" si="297"/>
        <v>0</v>
      </c>
      <c r="AB276" s="55">
        <f t="shared" si="298"/>
        <v>2.90888208249388E-07</v>
      </c>
      <c r="AC276" s="55">
        <f t="shared" si="299"/>
        <v>-1.9183229778693086E-07</v>
      </c>
      <c r="AD276" s="60">
        <f t="shared" si="300"/>
        <v>0</v>
      </c>
      <c r="AE276" s="60">
        <f t="shared" si="301"/>
        <v>3.1</v>
      </c>
      <c r="AF276" s="55">
        <f t="shared" si="302"/>
        <v>-89.66000118936029</v>
      </c>
      <c r="AG276" s="55">
        <f t="shared" si="303"/>
        <v>-0.0007773943201926439</v>
      </c>
      <c r="AH276" s="55">
        <f t="shared" si="304"/>
        <v>-0.00040171198716413333</v>
      </c>
      <c r="AI276" s="60">
        <f t="shared" si="305"/>
        <v>-0.004521960597899222</v>
      </c>
      <c r="AJ276" s="60">
        <f t="shared" si="306"/>
        <v>3.095478039402101</v>
      </c>
      <c r="AK276" s="60">
        <f t="shared" si="307"/>
        <v>-89.45254779139462</v>
      </c>
      <c r="AL276" s="60">
        <f t="shared" si="308"/>
        <v>-0.10930767919526663</v>
      </c>
      <c r="AM276" s="55">
        <f t="shared" si="309"/>
        <v>-0.21821364640336913</v>
      </c>
      <c r="AN276" s="55">
        <f t="shared" si="310"/>
        <v>163.85107469736323</v>
      </c>
      <c r="AO276" s="55">
        <f t="shared" si="311"/>
        <v>-0.08672459159674517</v>
      </c>
      <c r="AP276" s="55">
        <f t="shared" si="312"/>
        <v>-0.044764463209878785</v>
      </c>
      <c r="AQ276" s="55">
        <f t="shared" si="313"/>
        <v>105.67847241418951</v>
      </c>
      <c r="AR276" s="55">
        <f t="shared" si="314"/>
        <v>-23.433618666196384</v>
      </c>
      <c r="AS276" s="55">
        <f t="shared" si="315"/>
        <v>523.13738072552</v>
      </c>
      <c r="AT276" s="55">
        <f t="shared" si="316"/>
        <v>125.65060786588651</v>
      </c>
      <c r="AU276" s="55">
        <f t="shared" si="317"/>
        <v>125.63753089763493</v>
      </c>
      <c r="AV276" s="55">
        <f t="shared" si="318"/>
        <v>0.010505632268987597</v>
      </c>
      <c r="AW276" s="55">
        <f t="shared" si="322"/>
        <v>0.585774786143421</v>
      </c>
      <c r="AX276" s="55">
        <f t="shared" si="323"/>
        <v>0.9412057764194333</v>
      </c>
      <c r="AY276" s="55">
        <f t="shared" si="324"/>
        <v>598.8745774578772</v>
      </c>
      <c r="AZ276">
        <f t="shared" si="325"/>
        <v>1.0563776743531377</v>
      </c>
      <c r="BA276">
        <f t="shared" si="326"/>
        <v>0.11517189793370441</v>
      </c>
      <c r="BB276">
        <f t="shared" si="327"/>
        <v>2.4593356387553236</v>
      </c>
      <c r="BC276">
        <f t="shared" si="319"/>
        <v>1.51812986233589</v>
      </c>
      <c r="BD276">
        <f t="shared" si="328"/>
        <v>-0.001353299661938756</v>
      </c>
      <c r="BE276">
        <f>SUM(AY$266:AY276)/$AY$370*100</f>
        <v>2.6212082637497827</v>
      </c>
      <c r="BF276" s="107">
        <f t="shared" si="329"/>
        <v>1</v>
      </c>
      <c r="BG276">
        <f t="shared" si="320"/>
        <v>598.8745774578772</v>
      </c>
    </row>
    <row r="277" spans="1:59" ht="12.75">
      <c r="A277" s="50"/>
      <c r="B277" s="55">
        <f t="shared" si="330"/>
        <v>88.38100000000004</v>
      </c>
      <c r="C277" s="55">
        <f t="shared" si="274"/>
        <v>88.38100000000004</v>
      </c>
      <c r="D277" s="60">
        <f t="shared" si="275"/>
        <v>-0.005496467093893731</v>
      </c>
      <c r="E277" s="55">
        <f t="shared" si="276"/>
        <v>0</v>
      </c>
      <c r="F277" s="55">
        <f t="shared" si="277"/>
        <v>2.90888208249388E-07</v>
      </c>
      <c r="G277" s="55">
        <f t="shared" si="278"/>
        <v>-1.9183229778693086E-07</v>
      </c>
      <c r="H277" s="60">
        <f t="shared" si="279"/>
        <v>0</v>
      </c>
      <c r="I277" s="60">
        <f t="shared" si="280"/>
        <v>3.1</v>
      </c>
      <c r="J277" s="55">
        <f t="shared" si="281"/>
        <v>88.3809988106398</v>
      </c>
      <c r="K277" s="55">
        <f t="shared" si="282"/>
        <v>0.0007169159357256448</v>
      </c>
      <c r="L277" s="55">
        <f t="shared" si="283"/>
        <v>0.0003699011219536162</v>
      </c>
      <c r="M277" s="60">
        <f t="shared" si="284"/>
        <v>-0.005496467964375862</v>
      </c>
      <c r="N277" s="60">
        <f t="shared" si="285"/>
        <v>3.094503532035624</v>
      </c>
      <c r="O277" s="60">
        <f t="shared" si="286"/>
        <v>88.18997364415478</v>
      </c>
      <c r="P277" s="60">
        <f t="shared" si="287"/>
        <v>0.10773274452781391</v>
      </c>
      <c r="Q277" s="55">
        <f t="shared" si="288"/>
        <v>0.2150955879336742</v>
      </c>
      <c r="R277" s="55">
        <f t="shared" si="289"/>
        <v>163.8309102289184</v>
      </c>
      <c r="S277" s="55">
        <f t="shared" si="290"/>
        <v>0.08548265034741231</v>
      </c>
      <c r="T277" s="55">
        <f t="shared" si="291"/>
        <v>0.04413028723884957</v>
      </c>
      <c r="U277" s="55">
        <f t="shared" si="292"/>
        <v>105.7275321892007</v>
      </c>
      <c r="V277" s="55">
        <f t="shared" si="293"/>
        <v>23.098860817559927</v>
      </c>
      <c r="W277" s="55">
        <f t="shared" si="294"/>
        <v>523.0843812916372</v>
      </c>
      <c r="X277" s="55">
        <f t="shared" si="295"/>
        <v>125.62650373857014</v>
      </c>
      <c r="Y277" s="55">
        <f t="shared" si="321"/>
        <v>-88.38100000000004</v>
      </c>
      <c r="Z277" s="60">
        <f t="shared" si="296"/>
        <v>-0.005496467093893731</v>
      </c>
      <c r="AA277" s="55">
        <f t="shared" si="297"/>
        <v>0</v>
      </c>
      <c r="AB277" s="55">
        <f t="shared" si="298"/>
        <v>2.90888208249388E-07</v>
      </c>
      <c r="AC277" s="55">
        <f t="shared" si="299"/>
        <v>-1.9183229778693086E-07</v>
      </c>
      <c r="AD277" s="60">
        <f t="shared" si="300"/>
        <v>0</v>
      </c>
      <c r="AE277" s="60">
        <f t="shared" si="301"/>
        <v>3.1</v>
      </c>
      <c r="AF277" s="55">
        <f t="shared" si="302"/>
        <v>-88.38100118936029</v>
      </c>
      <c r="AG277" s="55">
        <f t="shared" si="303"/>
        <v>-0.0007169160462176076</v>
      </c>
      <c r="AH277" s="55">
        <f t="shared" si="304"/>
        <v>-0.0003704829556188643</v>
      </c>
      <c r="AI277" s="60">
        <f t="shared" si="305"/>
        <v>-0.005496466224326646</v>
      </c>
      <c r="AJ277" s="60">
        <f t="shared" si="306"/>
        <v>3.0945035337756734</v>
      </c>
      <c r="AK277" s="60">
        <f t="shared" si="307"/>
        <v>-88.18967555100164</v>
      </c>
      <c r="AL277" s="60">
        <f t="shared" si="308"/>
        <v>-0.10773296203760395</v>
      </c>
      <c r="AM277" s="55">
        <f t="shared" si="309"/>
        <v>-0.21509544111958903</v>
      </c>
      <c r="AN277" s="55">
        <f t="shared" si="310"/>
        <v>163.82979118719277</v>
      </c>
      <c r="AO277" s="55">
        <f t="shared" si="311"/>
        <v>-0.08548348143094298</v>
      </c>
      <c r="AP277" s="55">
        <f t="shared" si="312"/>
        <v>-0.04412847825770308</v>
      </c>
      <c r="AQ277" s="55">
        <f t="shared" si="313"/>
        <v>105.72863203375044</v>
      </c>
      <c r="AR277" s="55">
        <f t="shared" si="314"/>
        <v>-23.099084843133998</v>
      </c>
      <c r="AS277" s="55">
        <f t="shared" si="315"/>
        <v>523.1109255913093</v>
      </c>
      <c r="AT277" s="55">
        <f t="shared" si="316"/>
        <v>125.65302884106632</v>
      </c>
      <c r="AU277" s="55">
        <f t="shared" si="317"/>
        <v>125.63976601763132</v>
      </c>
      <c r="AV277" s="55">
        <f t="shared" si="318"/>
        <v>0.012740752265372635</v>
      </c>
      <c r="AW277" s="55">
        <f t="shared" si="322"/>
        <v>0.5856484137442649</v>
      </c>
      <c r="AX277" s="55">
        <f t="shared" si="323"/>
        <v>1.1252135758326303</v>
      </c>
      <c r="AY277" s="55">
        <f t="shared" si="324"/>
        <v>663.1789538787103</v>
      </c>
      <c r="AZ277">
        <f t="shared" si="325"/>
        <v>1.14825520166058</v>
      </c>
      <c r="BA277">
        <f t="shared" si="326"/>
        <v>0.023041625827949774</v>
      </c>
      <c r="BB277">
        <f t="shared" si="327"/>
        <v>2.551213166062766</v>
      </c>
      <c r="BC277">
        <f t="shared" si="319"/>
        <v>1.4259995902301354</v>
      </c>
      <c r="BD277">
        <f t="shared" si="328"/>
        <v>-0.0014796720610950054</v>
      </c>
      <c r="BE277">
        <f>SUM(AY$266:AY277)/$AY$370*100</f>
        <v>2.8431073524957435</v>
      </c>
      <c r="BF277" s="107">
        <f t="shared" si="329"/>
        <v>1</v>
      </c>
      <c r="BG277">
        <f t="shared" si="320"/>
        <v>663.1789538787103</v>
      </c>
    </row>
    <row r="278" spans="1:59" ht="12.75">
      <c r="A278" s="50"/>
      <c r="B278" s="55">
        <f t="shared" si="330"/>
        <v>87.10200000000005</v>
      </c>
      <c r="C278" s="55">
        <f t="shared" si="274"/>
        <v>87.10200000000005</v>
      </c>
      <c r="D278" s="60">
        <f t="shared" si="275"/>
        <v>-0.006393951655339736</v>
      </c>
      <c r="E278" s="55">
        <f t="shared" si="276"/>
        <v>0</v>
      </c>
      <c r="F278" s="55">
        <f t="shared" si="277"/>
        <v>2.90888208249388E-07</v>
      </c>
      <c r="G278" s="55">
        <f t="shared" si="278"/>
        <v>-1.9183229778693086E-07</v>
      </c>
      <c r="H278" s="60">
        <f t="shared" si="279"/>
        <v>0</v>
      </c>
      <c r="I278" s="60">
        <f t="shared" si="280"/>
        <v>3.1</v>
      </c>
      <c r="J278" s="55">
        <f t="shared" si="281"/>
        <v>87.1019988106398</v>
      </c>
      <c r="K278" s="55">
        <f t="shared" si="282"/>
        <v>0.0006585644645846177</v>
      </c>
      <c r="L278" s="55">
        <f t="shared" si="283"/>
        <v>0.0003397703077815213</v>
      </c>
      <c r="M278" s="60">
        <f t="shared" si="284"/>
        <v>-0.006393952455044483</v>
      </c>
      <c r="N278" s="60">
        <f t="shared" si="285"/>
        <v>3.093606047544956</v>
      </c>
      <c r="O278" s="60">
        <f t="shared" si="286"/>
        <v>86.92653417293312</v>
      </c>
      <c r="P278" s="60">
        <f t="shared" si="287"/>
        <v>0.10615868896492704</v>
      </c>
      <c r="Q278" s="55">
        <f t="shared" si="288"/>
        <v>0.21197760762207257</v>
      </c>
      <c r="R278" s="55">
        <f t="shared" si="289"/>
        <v>163.80997337987554</v>
      </c>
      <c r="S278" s="55">
        <f t="shared" si="290"/>
        <v>0.08424169664174366</v>
      </c>
      <c r="T278" s="55">
        <f t="shared" si="291"/>
        <v>0.043494214338585246</v>
      </c>
      <c r="U278" s="55">
        <f t="shared" si="292"/>
        <v>105.77692609240978</v>
      </c>
      <c r="V278" s="55">
        <f t="shared" si="293"/>
        <v>22.764333569673433</v>
      </c>
      <c r="W278" s="55">
        <f t="shared" si="294"/>
        <v>523.0575450269149</v>
      </c>
      <c r="X278" s="55">
        <f t="shared" si="295"/>
        <v>125.62812452801404</v>
      </c>
      <c r="Y278" s="55">
        <f t="shared" si="321"/>
        <v>-87.10200000000005</v>
      </c>
      <c r="Z278" s="60">
        <f t="shared" si="296"/>
        <v>-0.006393951655339736</v>
      </c>
      <c r="AA278" s="55">
        <f t="shared" si="297"/>
        <v>0</v>
      </c>
      <c r="AB278" s="55">
        <f t="shared" si="298"/>
        <v>2.90888208249388E-07</v>
      </c>
      <c r="AC278" s="55">
        <f t="shared" si="299"/>
        <v>-1.9183229778693086E-07</v>
      </c>
      <c r="AD278" s="60">
        <f t="shared" si="300"/>
        <v>0</v>
      </c>
      <c r="AE278" s="60">
        <f t="shared" si="301"/>
        <v>3.1</v>
      </c>
      <c r="AF278" s="55">
        <f t="shared" si="302"/>
        <v>-87.1020011893603</v>
      </c>
      <c r="AG278" s="55">
        <f t="shared" si="303"/>
        <v>-0.0006585645711495967</v>
      </c>
      <c r="AH278" s="55">
        <f t="shared" si="304"/>
        <v>-0.000340352139388657</v>
      </c>
      <c r="AI278" s="60">
        <f t="shared" si="305"/>
        <v>-0.006393950855635211</v>
      </c>
      <c r="AJ278" s="60">
        <f t="shared" si="306"/>
        <v>3.093606049144365</v>
      </c>
      <c r="AK278" s="60">
        <f t="shared" si="307"/>
        <v>-86.92623608137156</v>
      </c>
      <c r="AL278" s="60">
        <f t="shared" si="308"/>
        <v>-0.10615890653697367</v>
      </c>
      <c r="AM278" s="55">
        <f t="shared" si="309"/>
        <v>-0.2119774609345587</v>
      </c>
      <c r="AN278" s="55">
        <f t="shared" si="310"/>
        <v>163.80883808021622</v>
      </c>
      <c r="AO278" s="55">
        <f t="shared" si="311"/>
        <v>-0.08424252762660145</v>
      </c>
      <c r="AP278" s="55">
        <f t="shared" si="312"/>
        <v>-0.04349240568135579</v>
      </c>
      <c r="AQ278" s="55">
        <f t="shared" si="313"/>
        <v>105.77804247515957</v>
      </c>
      <c r="AR278" s="55">
        <f t="shared" si="314"/>
        <v>-22.76455759229689</v>
      </c>
      <c r="AS278" s="55">
        <f t="shared" si="315"/>
        <v>523.0844717345911</v>
      </c>
      <c r="AT278" s="55">
        <f t="shared" si="316"/>
        <v>125.65503231878074</v>
      </c>
      <c r="AU278" s="55">
        <f t="shared" si="317"/>
        <v>125.64157814330605</v>
      </c>
      <c r="AV278" s="55">
        <f t="shared" si="318"/>
        <v>0.014552877940104736</v>
      </c>
      <c r="AW278" s="55">
        <f t="shared" si="322"/>
        <v>0.5855236945479182</v>
      </c>
      <c r="AX278" s="55">
        <f t="shared" si="323"/>
        <v>1.2667044924447586</v>
      </c>
      <c r="AY278" s="55">
        <f t="shared" si="324"/>
        <v>822.6865068006186</v>
      </c>
      <c r="AZ278">
        <f t="shared" si="325"/>
        <v>1.2188759407702974</v>
      </c>
      <c r="BA278">
        <f t="shared" si="326"/>
        <v>-0.047828551674461095</v>
      </c>
      <c r="BB278">
        <f t="shared" si="327"/>
        <v>2.6218339051724833</v>
      </c>
      <c r="BC278">
        <f t="shared" si="319"/>
        <v>1.3551294127277247</v>
      </c>
      <c r="BD278">
        <f t="shared" si="328"/>
        <v>-0.0016043912574414954</v>
      </c>
      <c r="BE278">
        <f>SUM(AY$266:AY278)/$AY$370*100</f>
        <v>3.118377526729956</v>
      </c>
      <c r="BF278" s="107">
        <f t="shared" si="329"/>
        <v>1</v>
      </c>
      <c r="BG278">
        <f t="shared" si="320"/>
        <v>822.6865068006186</v>
      </c>
    </row>
    <row r="279" spans="1:59" ht="12.75">
      <c r="A279" s="50"/>
      <c r="B279" s="55">
        <f t="shared" si="330"/>
        <v>85.82300000000005</v>
      </c>
      <c r="C279" s="55">
        <f t="shared" si="274"/>
        <v>85.82300000000005</v>
      </c>
      <c r="D279" s="60">
        <f t="shared" si="275"/>
        <v>-0.007217160389856536</v>
      </c>
      <c r="E279" s="55">
        <f t="shared" si="276"/>
        <v>0</v>
      </c>
      <c r="F279" s="55">
        <f t="shared" si="277"/>
        <v>2.90888208249388E-07</v>
      </c>
      <c r="G279" s="55">
        <f t="shared" si="278"/>
        <v>-1.9183229778693086E-07</v>
      </c>
      <c r="H279" s="60">
        <f t="shared" si="279"/>
        <v>0</v>
      </c>
      <c r="I279" s="60">
        <f t="shared" si="280"/>
        <v>3.1</v>
      </c>
      <c r="J279" s="55">
        <f t="shared" si="281"/>
        <v>85.8229988106398</v>
      </c>
      <c r="K279" s="55">
        <f t="shared" si="282"/>
        <v>0.0006023091468286453</v>
      </c>
      <c r="L279" s="55">
        <f t="shared" si="283"/>
        <v>0.00031072188367010293</v>
      </c>
      <c r="M279" s="60">
        <f t="shared" si="284"/>
        <v>-0.007217161121754634</v>
      </c>
      <c r="N279" s="60">
        <f t="shared" si="285"/>
        <v>3.0927828388782457</v>
      </c>
      <c r="O279" s="60">
        <f t="shared" si="286"/>
        <v>85.66253565584326</v>
      </c>
      <c r="P279" s="60">
        <f t="shared" si="287"/>
        <v>0.10458528578652115</v>
      </c>
      <c r="Q279" s="55">
        <f t="shared" si="288"/>
        <v>0.2088598496893722</v>
      </c>
      <c r="R279" s="55">
        <f t="shared" si="289"/>
        <v>163.7893663511377</v>
      </c>
      <c r="S279" s="55">
        <f t="shared" si="290"/>
        <v>0.08300089815569078</v>
      </c>
      <c r="T279" s="55">
        <f t="shared" si="291"/>
        <v>0.042858053377990646</v>
      </c>
      <c r="U279" s="55">
        <f t="shared" si="292"/>
        <v>105.82557153913734</v>
      </c>
      <c r="V279" s="55">
        <f t="shared" si="293"/>
        <v>22.42981311501679</v>
      </c>
      <c r="W279" s="55">
        <f t="shared" si="294"/>
        <v>523.0307152120655</v>
      </c>
      <c r="X279" s="55">
        <f t="shared" si="295"/>
        <v>125.62933313115423</v>
      </c>
      <c r="Y279" s="55">
        <f t="shared" si="321"/>
        <v>-85.82300000000005</v>
      </c>
      <c r="Z279" s="60">
        <f t="shared" si="296"/>
        <v>-0.007217160389856536</v>
      </c>
      <c r="AA279" s="55">
        <f t="shared" si="297"/>
        <v>0</v>
      </c>
      <c r="AB279" s="55">
        <f t="shared" si="298"/>
        <v>2.90888208249388E-07</v>
      </c>
      <c r="AC279" s="55">
        <f t="shared" si="299"/>
        <v>-1.9183229778693086E-07</v>
      </c>
      <c r="AD279" s="60">
        <f t="shared" si="300"/>
        <v>0</v>
      </c>
      <c r="AE279" s="60">
        <f t="shared" si="301"/>
        <v>3.1</v>
      </c>
      <c r="AF279" s="55">
        <f t="shared" si="302"/>
        <v>-85.8230011893603</v>
      </c>
      <c r="AG279" s="55">
        <f t="shared" si="303"/>
        <v>-0.0006023092495236471</v>
      </c>
      <c r="AH279" s="55">
        <f t="shared" si="304"/>
        <v>-0.0003113037132520903</v>
      </c>
      <c r="AI279" s="60">
        <f t="shared" si="305"/>
        <v>-0.00721715965795644</v>
      </c>
      <c r="AJ279" s="60">
        <f t="shared" si="306"/>
        <v>3.0927828403420436</v>
      </c>
      <c r="AK279" s="60">
        <f t="shared" si="307"/>
        <v>-85.66223756581226</v>
      </c>
      <c r="AL279" s="60">
        <f t="shared" si="308"/>
        <v>-0.10458550341979049</v>
      </c>
      <c r="AM279" s="55">
        <f t="shared" si="309"/>
        <v>-0.2088597031263289</v>
      </c>
      <c r="AN279" s="55">
        <f t="shared" si="310"/>
        <v>163.78821430597355</v>
      </c>
      <c r="AO279" s="55">
        <f t="shared" si="311"/>
        <v>-0.08300172904347483</v>
      </c>
      <c r="AP279" s="55">
        <f t="shared" si="312"/>
        <v>-0.04285624503937924</v>
      </c>
      <c r="AQ279" s="55">
        <f t="shared" si="313"/>
        <v>105.8267049475507</v>
      </c>
      <c r="AR279" s="55">
        <f t="shared" si="314"/>
        <v>-22.430037134767336</v>
      </c>
      <c r="AS279" s="55">
        <f t="shared" si="315"/>
        <v>523.0580358133421</v>
      </c>
      <c r="AT279" s="55">
        <f t="shared" si="316"/>
        <v>125.65663509568003</v>
      </c>
      <c r="AU279" s="55">
        <f t="shared" si="317"/>
        <v>125.64298382506557</v>
      </c>
      <c r="AV279" s="55">
        <f t="shared" si="318"/>
        <v>0.015958559699626562</v>
      </c>
      <c r="AW279" s="55">
        <f t="shared" si="322"/>
        <v>0.5854006359791173</v>
      </c>
      <c r="AX279" s="55">
        <f t="shared" si="323"/>
        <v>1.3687148399611075</v>
      </c>
      <c r="AY279" s="55">
        <f t="shared" si="324"/>
        <v>1187.5276443155171</v>
      </c>
      <c r="AZ279">
        <f t="shared" si="325"/>
        <v>1.269758055959671</v>
      </c>
      <c r="BA279">
        <f t="shared" si="326"/>
        <v>-0.09895678400143648</v>
      </c>
      <c r="BB279">
        <f t="shared" si="327"/>
        <v>2.6727160203618565</v>
      </c>
      <c r="BC279">
        <f t="shared" si="319"/>
        <v>1.3040011804007492</v>
      </c>
      <c r="BD279">
        <f t="shared" si="328"/>
        <v>-0.0017274498262425109</v>
      </c>
      <c r="BE279">
        <f>SUM(AY$266:AY279)/$AY$370*100</f>
        <v>3.5157232214222587</v>
      </c>
      <c r="BF279" s="107">
        <f t="shared" si="329"/>
        <v>1</v>
      </c>
      <c r="BG279">
        <f t="shared" si="320"/>
        <v>1187.5276443155171</v>
      </c>
    </row>
    <row r="280" spans="1:59" ht="12.75">
      <c r="A280" s="50"/>
      <c r="B280" s="55">
        <f t="shared" si="330"/>
        <v>84.54400000000005</v>
      </c>
      <c r="C280" s="55">
        <f t="shared" si="274"/>
        <v>84.54400000000005</v>
      </c>
      <c r="D280" s="60">
        <f t="shared" si="275"/>
        <v>-0.007968797829763341</v>
      </c>
      <c r="E280" s="55">
        <f t="shared" si="276"/>
        <v>0</v>
      </c>
      <c r="F280" s="55">
        <f t="shared" si="277"/>
        <v>2.90888208249388E-07</v>
      </c>
      <c r="G280" s="55">
        <f t="shared" si="278"/>
        <v>-1.9183229778693086E-07</v>
      </c>
      <c r="H280" s="60">
        <f t="shared" si="279"/>
        <v>0</v>
      </c>
      <c r="I280" s="60">
        <f t="shared" si="280"/>
        <v>3.1</v>
      </c>
      <c r="J280" s="55">
        <f t="shared" si="281"/>
        <v>84.5439988106398</v>
      </c>
      <c r="K280" s="55">
        <f t="shared" si="282"/>
        <v>0.0005481193322613397</v>
      </c>
      <c r="L280" s="55">
        <f t="shared" si="283"/>
        <v>0.0002827400220627703</v>
      </c>
      <c r="M280" s="60">
        <f t="shared" si="284"/>
        <v>-0.00796879849633747</v>
      </c>
      <c r="N280" s="60">
        <f t="shared" si="285"/>
        <v>3.0920312015036626</v>
      </c>
      <c r="O280" s="60">
        <f t="shared" si="286"/>
        <v>84.39798627651626</v>
      </c>
      <c r="P280" s="60">
        <f t="shared" si="287"/>
        <v>0.10301252570488229</v>
      </c>
      <c r="Q280" s="55">
        <f t="shared" si="288"/>
        <v>0.2057423113877018</v>
      </c>
      <c r="R280" s="55">
        <f t="shared" si="289"/>
        <v>163.76908810734477</v>
      </c>
      <c r="S280" s="55">
        <f t="shared" si="290"/>
        <v>0.08176025370065047</v>
      </c>
      <c r="T280" s="55">
        <f t="shared" si="291"/>
        <v>0.04222180398640085</v>
      </c>
      <c r="U280" s="55">
        <f t="shared" si="292"/>
        <v>105.87346970361085</v>
      </c>
      <c r="V280" s="55">
        <f t="shared" si="293"/>
        <v>22.09529966116957</v>
      </c>
      <c r="W280" s="55">
        <f t="shared" si="294"/>
        <v>523.0039077905145</v>
      </c>
      <c r="X280" s="55">
        <f t="shared" si="295"/>
        <v>125.63014563028378</v>
      </c>
      <c r="Y280" s="55">
        <f t="shared" si="321"/>
        <v>-84.54400000000005</v>
      </c>
      <c r="Z280" s="60">
        <f t="shared" si="296"/>
        <v>-0.007968797829763341</v>
      </c>
      <c r="AA280" s="55">
        <f t="shared" si="297"/>
        <v>0</v>
      </c>
      <c r="AB280" s="55">
        <f t="shared" si="298"/>
        <v>2.90888208249388E-07</v>
      </c>
      <c r="AC280" s="55">
        <f t="shared" si="299"/>
        <v>-1.9183229778693086E-07</v>
      </c>
      <c r="AD280" s="60">
        <f t="shared" si="300"/>
        <v>0</v>
      </c>
      <c r="AE280" s="60">
        <f t="shared" si="301"/>
        <v>3.1</v>
      </c>
      <c r="AF280" s="55">
        <f t="shared" si="302"/>
        <v>-84.5440011893603</v>
      </c>
      <c r="AG280" s="55">
        <f t="shared" si="303"/>
        <v>-0.0005481194311433603</v>
      </c>
      <c r="AH280" s="55">
        <f t="shared" si="304"/>
        <v>-0.00028332184965228853</v>
      </c>
      <c r="AI280" s="60">
        <f t="shared" si="305"/>
        <v>-0.007968797163189212</v>
      </c>
      <c r="AJ280" s="60">
        <f t="shared" si="306"/>
        <v>3.092031202836811</v>
      </c>
      <c r="AK280" s="60">
        <f t="shared" si="307"/>
        <v>-84.39768818795662</v>
      </c>
      <c r="AL280" s="60">
        <f t="shared" si="308"/>
        <v>-0.10301274339834605</v>
      </c>
      <c r="AM280" s="55">
        <f t="shared" si="309"/>
        <v>-0.2057421649470398</v>
      </c>
      <c r="AN280" s="55">
        <f t="shared" si="310"/>
        <v>163.76791880700023</v>
      </c>
      <c r="AO280" s="55">
        <f t="shared" si="311"/>
        <v>-0.0817610844929503</v>
      </c>
      <c r="AP280" s="55">
        <f t="shared" si="312"/>
        <v>-0.042219995961139206</v>
      </c>
      <c r="AQ280" s="55">
        <f t="shared" si="313"/>
        <v>105.87462064725759</v>
      </c>
      <c r="AR280" s="55">
        <f t="shared" si="314"/>
        <v>-22.09552367812268</v>
      </c>
      <c r="AS280" s="55">
        <f t="shared" si="315"/>
        <v>523.031634293109</v>
      </c>
      <c r="AT280" s="55">
        <f t="shared" si="316"/>
        <v>125.65785377618056</v>
      </c>
      <c r="AU280" s="55">
        <f t="shared" si="317"/>
        <v>125.64399940624293</v>
      </c>
      <c r="AV280" s="55">
        <f t="shared" si="318"/>
        <v>0.016974140876982347</v>
      </c>
      <c r="AW280" s="55">
        <f t="shared" si="322"/>
        <v>0.5852792430352219</v>
      </c>
      <c r="AX280" s="55">
        <f t="shared" si="323"/>
        <v>1.43417930095006</v>
      </c>
      <c r="AY280" s="55">
        <f t="shared" si="324"/>
        <v>2330.716036050294</v>
      </c>
      <c r="AZ280">
        <f t="shared" si="325"/>
        <v>1.302368893510252</v>
      </c>
      <c r="BA280">
        <f t="shared" si="326"/>
        <v>-0.1318104074398081</v>
      </c>
      <c r="BB280">
        <f t="shared" si="327"/>
        <v>2.7053268579124374</v>
      </c>
      <c r="BC280">
        <f t="shared" si="319"/>
        <v>1.2711475569623776</v>
      </c>
      <c r="BD280">
        <f t="shared" si="328"/>
        <v>-0.0018488427701379706</v>
      </c>
      <c r="BE280">
        <f>SUM(AY$266:AY280)/$AY$370*100</f>
        <v>4.295578736287929</v>
      </c>
      <c r="BF280" s="107">
        <f t="shared" si="329"/>
        <v>1</v>
      </c>
      <c r="BG280">
        <f t="shared" si="320"/>
        <v>2330.716036050294</v>
      </c>
    </row>
    <row r="281" spans="1:59" ht="12.75">
      <c r="A281" s="50"/>
      <c r="B281" s="55">
        <f t="shared" si="330"/>
        <v>83.26500000000006</v>
      </c>
      <c r="C281" s="55">
        <f t="shared" si="274"/>
        <v>83.26500000000006</v>
      </c>
      <c r="D281" s="60">
        <f t="shared" si="275"/>
        <v>-0.008651527893658972</v>
      </c>
      <c r="E281" s="55">
        <f t="shared" si="276"/>
        <v>0</v>
      </c>
      <c r="F281" s="55">
        <f t="shared" si="277"/>
        <v>2.90888208249388E-07</v>
      </c>
      <c r="G281" s="55">
        <f t="shared" si="278"/>
        <v>-1.9183229778693086E-07</v>
      </c>
      <c r="H281" s="60">
        <f t="shared" si="279"/>
        <v>0</v>
      </c>
      <c r="I281" s="60">
        <f t="shared" si="280"/>
        <v>3.1</v>
      </c>
      <c r="J281" s="55">
        <f t="shared" si="281"/>
        <v>83.26499881063981</v>
      </c>
      <c r="K281" s="55">
        <f t="shared" si="282"/>
        <v>0.0004959643659500496</v>
      </c>
      <c r="L281" s="55">
        <f t="shared" si="283"/>
        <v>0.00025580889305506073</v>
      </c>
      <c r="M281" s="60">
        <f t="shared" si="284"/>
        <v>-0.008651528497351402</v>
      </c>
      <c r="N281" s="60">
        <f t="shared" si="285"/>
        <v>3.0913484715026485</v>
      </c>
      <c r="O281" s="60">
        <f t="shared" si="286"/>
        <v>83.1328942189618</v>
      </c>
      <c r="P281" s="60">
        <f t="shared" si="287"/>
        <v>0.10144039941845015</v>
      </c>
      <c r="Q281" s="55">
        <f t="shared" si="288"/>
        <v>0.20262498994384523</v>
      </c>
      <c r="R281" s="55">
        <f t="shared" si="289"/>
        <v>163.74913762753408</v>
      </c>
      <c r="S281" s="55">
        <f t="shared" si="290"/>
        <v>0.08051976204030131</v>
      </c>
      <c r="T281" s="55">
        <f t="shared" si="291"/>
        <v>0.041585465863242604</v>
      </c>
      <c r="U281" s="55">
        <f t="shared" si="292"/>
        <v>105.92062174576017</v>
      </c>
      <c r="V281" s="55">
        <f t="shared" si="293"/>
        <v>21.76079340237885</v>
      </c>
      <c r="W281" s="55">
        <f t="shared" si="294"/>
        <v>522.9771384805607</v>
      </c>
      <c r="X281" s="55">
        <f t="shared" si="295"/>
        <v>125.63057788266872</v>
      </c>
      <c r="Y281" s="55">
        <f t="shared" si="321"/>
        <v>-83.26500000000006</v>
      </c>
      <c r="Z281" s="60">
        <f t="shared" si="296"/>
        <v>-0.008651527893658972</v>
      </c>
      <c r="AA281" s="55">
        <f t="shared" si="297"/>
        <v>0</v>
      </c>
      <c r="AB281" s="55">
        <f t="shared" si="298"/>
        <v>2.90888208249388E-07</v>
      </c>
      <c r="AC281" s="55">
        <f t="shared" si="299"/>
        <v>-1.9183229778693086E-07</v>
      </c>
      <c r="AD281" s="60">
        <f t="shared" si="300"/>
        <v>0</v>
      </c>
      <c r="AE281" s="60">
        <f t="shared" si="301"/>
        <v>3.1</v>
      </c>
      <c r="AF281" s="55">
        <f t="shared" si="302"/>
        <v>-83.2650011893603</v>
      </c>
      <c r="AG281" s="55">
        <f t="shared" si="303"/>
        <v>-0.0004959644610761059</v>
      </c>
      <c r="AH281" s="55">
        <f t="shared" si="304"/>
        <v>-0.00025639071868453387</v>
      </c>
      <c r="AI281" s="60">
        <f t="shared" si="305"/>
        <v>-0.008651527289964767</v>
      </c>
      <c r="AJ281" s="60">
        <f t="shared" si="306"/>
        <v>3.0913484727100355</v>
      </c>
      <c r="AK281" s="60">
        <f t="shared" si="307"/>
        <v>-83.13259613181602</v>
      </c>
      <c r="AL281" s="60">
        <f t="shared" si="308"/>
        <v>-0.10144061717108545</v>
      </c>
      <c r="AM281" s="55">
        <f t="shared" si="309"/>
        <v>-0.20262484362348637</v>
      </c>
      <c r="AN281" s="55">
        <f t="shared" si="310"/>
        <v>163.74795053886515</v>
      </c>
      <c r="AO281" s="55">
        <f t="shared" si="311"/>
        <v>-0.08052059273869953</v>
      </c>
      <c r="AP281" s="55">
        <f t="shared" si="312"/>
        <v>-0.041583658146087304</v>
      </c>
      <c r="AQ281" s="55">
        <f t="shared" si="313"/>
        <v>105.92179075767984</v>
      </c>
      <c r="AR281" s="55">
        <f t="shared" si="314"/>
        <v>-21.761017416608503</v>
      </c>
      <c r="AS281" s="55">
        <f t="shared" si="315"/>
        <v>523.0052834464658</v>
      </c>
      <c r="AT281" s="55">
        <f t="shared" si="316"/>
        <v>125.65870477182443</v>
      </c>
      <c r="AU281" s="55">
        <f t="shared" si="317"/>
        <v>125.64464102121879</v>
      </c>
      <c r="AV281" s="55">
        <f t="shared" si="318"/>
        <v>0.017615755852844472</v>
      </c>
      <c r="AW281" s="55">
        <f t="shared" si="322"/>
        <v>0.585159522395648</v>
      </c>
      <c r="AX281" s="55">
        <f t="shared" si="323"/>
        <v>1.465932080765613</v>
      </c>
      <c r="AY281" s="55">
        <f t="shared" si="324"/>
        <v>92874.17982401793</v>
      </c>
      <c r="AZ281">
        <f t="shared" si="325"/>
        <v>1.3181255627784545</v>
      </c>
      <c r="BA281">
        <f t="shared" si="326"/>
        <v>-0.1478065179871586</v>
      </c>
      <c r="BB281">
        <f t="shared" si="327"/>
        <v>2.72108352718064</v>
      </c>
      <c r="BC281">
        <f t="shared" si="319"/>
        <v>1.255151446415027</v>
      </c>
      <c r="BD281">
        <f t="shared" si="328"/>
        <v>-0.0019685634097119653</v>
      </c>
      <c r="BE281">
        <f>SUM(AY$266:AY281)/$AY$370*100</f>
        <v>35.37119678846641</v>
      </c>
      <c r="BF281" s="107">
        <f t="shared" si="329"/>
        <v>1</v>
      </c>
      <c r="BG281">
        <f t="shared" si="320"/>
        <v>92874.17982401793</v>
      </c>
    </row>
    <row r="282" spans="1:59" ht="12.75">
      <c r="A282" s="50"/>
      <c r="B282" s="55">
        <f t="shared" si="330"/>
        <v>81.98600000000006</v>
      </c>
      <c r="C282" s="55">
        <f t="shared" si="274"/>
        <v>81.98600000000006</v>
      </c>
      <c r="D282" s="60">
        <f t="shared" si="275"/>
        <v>-0.00926797391152534</v>
      </c>
      <c r="E282" s="55">
        <f t="shared" si="276"/>
        <v>0</v>
      </c>
      <c r="F282" s="55">
        <f t="shared" si="277"/>
        <v>2.90888208249388E-07</v>
      </c>
      <c r="G282" s="55">
        <f t="shared" si="278"/>
        <v>-1.9183229778693086E-07</v>
      </c>
      <c r="H282" s="60">
        <f t="shared" si="279"/>
        <v>0</v>
      </c>
      <c r="I282" s="60">
        <f t="shared" si="280"/>
        <v>3.1</v>
      </c>
      <c r="J282" s="55">
        <f t="shared" si="281"/>
        <v>81.98599881063981</v>
      </c>
      <c r="K282" s="55">
        <f t="shared" si="282"/>
        <v>0.00044581358822400746</v>
      </c>
      <c r="L282" s="55">
        <f t="shared" si="283"/>
        <v>0.00022991266438446094</v>
      </c>
      <c r="M282" s="60">
        <f t="shared" si="284"/>
        <v>-0.009267974454741923</v>
      </c>
      <c r="N282" s="60">
        <f t="shared" si="285"/>
        <v>3.0907320255452584</v>
      </c>
      <c r="O282" s="60">
        <f t="shared" si="286"/>
        <v>81.86726766761907</v>
      </c>
      <c r="P282" s="60">
        <f t="shared" si="287"/>
        <v>0.09986889761209157</v>
      </c>
      <c r="Q282" s="55">
        <f t="shared" si="288"/>
        <v>0.19950788255979868</v>
      </c>
      <c r="R282" s="55">
        <f t="shared" si="289"/>
        <v>163.72951390528004</v>
      </c>
      <c r="S282" s="55">
        <f t="shared" si="290"/>
        <v>0.07927942189125732</v>
      </c>
      <c r="T282" s="55">
        <f t="shared" si="291"/>
        <v>0.040949038777284036</v>
      </c>
      <c r="U282" s="55">
        <f t="shared" si="292"/>
        <v>105.96702881098298</v>
      </c>
      <c r="V282" s="55">
        <f t="shared" si="293"/>
        <v>21.42629451973334</v>
      </c>
      <c r="W282" s="55">
        <f t="shared" si="294"/>
        <v>522.9504227724444</v>
      </c>
      <c r="X282" s="55">
        <f t="shared" si="295"/>
        <v>125.63064551752132</v>
      </c>
      <c r="Y282" s="55">
        <f t="shared" si="321"/>
        <v>-81.98600000000006</v>
      </c>
      <c r="Z282" s="60">
        <f t="shared" si="296"/>
        <v>-0.00926797391152534</v>
      </c>
      <c r="AA282" s="55">
        <f t="shared" si="297"/>
        <v>0</v>
      </c>
      <c r="AB282" s="55">
        <f t="shared" si="298"/>
        <v>2.90888208249388E-07</v>
      </c>
      <c r="AC282" s="55">
        <f t="shared" si="299"/>
        <v>-1.9183229778693086E-07</v>
      </c>
      <c r="AD282" s="60">
        <f t="shared" si="300"/>
        <v>0</v>
      </c>
      <c r="AE282" s="60">
        <f t="shared" si="301"/>
        <v>3.1</v>
      </c>
      <c r="AF282" s="55">
        <f t="shared" si="302"/>
        <v>-81.98600118936031</v>
      </c>
      <c r="AG282" s="55">
        <f t="shared" si="303"/>
        <v>-0.0004458136796511407</v>
      </c>
      <c r="AH282" s="55">
        <f t="shared" si="304"/>
        <v>-0.00023049448808607398</v>
      </c>
      <c r="AI282" s="60">
        <f t="shared" si="305"/>
        <v>-0.009267973368310534</v>
      </c>
      <c r="AJ282" s="60">
        <f t="shared" si="306"/>
        <v>3.0907320266316898</v>
      </c>
      <c r="AK282" s="60">
        <f t="shared" si="307"/>
        <v>-81.86696958183138</v>
      </c>
      <c r="AL282" s="60">
        <f t="shared" si="308"/>
        <v>-0.09986911542288089</v>
      </c>
      <c r="AM282" s="55">
        <f t="shared" si="309"/>
        <v>-0.1995077363576757</v>
      </c>
      <c r="AN282" s="55">
        <f t="shared" si="310"/>
        <v>163.72830847021038</v>
      </c>
      <c r="AO282" s="55">
        <f t="shared" si="311"/>
        <v>-0.07928025249732917</v>
      </c>
      <c r="AP282" s="55">
        <f t="shared" si="312"/>
        <v>-0.04094723136301737</v>
      </c>
      <c r="AQ282" s="55">
        <f t="shared" si="313"/>
        <v>105.96821644914928</v>
      </c>
      <c r="AR282" s="55">
        <f t="shared" si="314"/>
        <v>-21.42651853131189</v>
      </c>
      <c r="AS282" s="55">
        <f t="shared" si="315"/>
        <v>522.9789993524836</v>
      </c>
      <c r="AT282" s="55">
        <f t="shared" si="316"/>
        <v>125.65920430065694</v>
      </c>
      <c r="AU282" s="55">
        <f t="shared" si="317"/>
        <v>125.64492459359674</v>
      </c>
      <c r="AV282" s="55">
        <f t="shared" si="318"/>
        <v>0.017899328230797096</v>
      </c>
      <c r="AW282" s="55">
        <f t="shared" si="322"/>
        <v>0.5850414802989238</v>
      </c>
      <c r="AX282" s="55">
        <f t="shared" si="323"/>
        <v>1.466708079247533</v>
      </c>
      <c r="AY282" s="55">
        <f t="shared" si="324"/>
        <v>2597.9073368506756</v>
      </c>
      <c r="AZ282">
        <f t="shared" si="325"/>
        <v>1.3183955199226904</v>
      </c>
      <c r="BA282">
        <f t="shared" si="326"/>
        <v>-0.14831255932484277</v>
      </c>
      <c r="BB282">
        <f t="shared" si="327"/>
        <v>2.721353484324876</v>
      </c>
      <c r="BC282">
        <f t="shared" si="319"/>
        <v>1.2546454050773428</v>
      </c>
      <c r="BD282">
        <f t="shared" si="328"/>
        <v>-0.0020866055064359124</v>
      </c>
      <c r="BE282">
        <f>SUM(AY$266:AY282)/$AY$370*100</f>
        <v>36.24045427518552</v>
      </c>
      <c r="BF282" s="107">
        <f t="shared" si="329"/>
        <v>1</v>
      </c>
      <c r="BG282">
        <f t="shared" si="320"/>
        <v>2597.9073368506756</v>
      </c>
    </row>
    <row r="283" spans="1:59" ht="12.75">
      <c r="A283" s="50"/>
      <c r="B283" s="55">
        <f t="shared" si="330"/>
        <v>80.70700000000006</v>
      </c>
      <c r="C283" s="55">
        <f t="shared" si="274"/>
        <v>80.70700000000006</v>
      </c>
      <c r="D283" s="60">
        <f t="shared" si="275"/>
        <v>-0.009820718643982262</v>
      </c>
      <c r="E283" s="55">
        <f t="shared" si="276"/>
        <v>0</v>
      </c>
      <c r="F283" s="55">
        <f t="shared" si="277"/>
        <v>2.90888208249388E-07</v>
      </c>
      <c r="G283" s="55">
        <f t="shared" si="278"/>
        <v>-1.9183229778693086E-07</v>
      </c>
      <c r="H283" s="60">
        <f t="shared" si="279"/>
        <v>0</v>
      </c>
      <c r="I283" s="60">
        <f t="shared" si="280"/>
        <v>3.1</v>
      </c>
      <c r="J283" s="55">
        <f t="shared" si="281"/>
        <v>80.70699881063982</v>
      </c>
      <c r="K283" s="55">
        <f t="shared" si="282"/>
        <v>0.0003976363346754122</v>
      </c>
      <c r="L283" s="55">
        <f t="shared" si="283"/>
        <v>0.0002050355014223934</v>
      </c>
      <c r="M283" s="60">
        <f t="shared" si="284"/>
        <v>-0.009820719129086886</v>
      </c>
      <c r="N283" s="60">
        <f t="shared" si="285"/>
        <v>3.090179280870913</v>
      </c>
      <c r="O283" s="60">
        <f t="shared" si="286"/>
        <v>80.60111480740512</v>
      </c>
      <c r="P283" s="60">
        <f t="shared" si="287"/>
        <v>0.09829801095737083</v>
      </c>
      <c r="Q283" s="55">
        <f t="shared" si="288"/>
        <v>0.19639098641331926</v>
      </c>
      <c r="R283" s="55">
        <f t="shared" si="289"/>
        <v>163.71021594884036</v>
      </c>
      <c r="S283" s="55">
        <f t="shared" si="290"/>
        <v>0.07803923192372322</v>
      </c>
      <c r="T283" s="55">
        <f t="shared" si="291"/>
        <v>0.04031252256587281</v>
      </c>
      <c r="U283" s="55">
        <f t="shared" si="292"/>
        <v>106.01269202990574</v>
      </c>
      <c r="V283" s="55">
        <f t="shared" si="293"/>
        <v>21.091803181338367</v>
      </c>
      <c r="W283" s="55">
        <f t="shared" si="294"/>
        <v>522.9237759252942</v>
      </c>
      <c r="X283" s="55">
        <f t="shared" si="295"/>
        <v>125.63036393285415</v>
      </c>
      <c r="Y283" s="55">
        <f t="shared" si="321"/>
        <v>-80.70700000000006</v>
      </c>
      <c r="Z283" s="60">
        <f t="shared" si="296"/>
        <v>-0.009820718643982262</v>
      </c>
      <c r="AA283" s="55">
        <f t="shared" si="297"/>
        <v>0</v>
      </c>
      <c r="AB283" s="55">
        <f t="shared" si="298"/>
        <v>2.90888208249388E-07</v>
      </c>
      <c r="AC283" s="55">
        <f t="shared" si="299"/>
        <v>-1.9183229778693086E-07</v>
      </c>
      <c r="AD283" s="60">
        <f t="shared" si="300"/>
        <v>0</v>
      </c>
      <c r="AE283" s="60">
        <f t="shared" si="301"/>
        <v>3.1</v>
      </c>
      <c r="AF283" s="55">
        <f t="shared" si="302"/>
        <v>-80.70700118936031</v>
      </c>
      <c r="AG283" s="55">
        <f t="shared" si="303"/>
        <v>-0.0003976364224606392</v>
      </c>
      <c r="AH283" s="55">
        <f t="shared" si="304"/>
        <v>-0.0002056173232280825</v>
      </c>
      <c r="AI283" s="60">
        <f t="shared" si="305"/>
        <v>-0.009820718158879194</v>
      </c>
      <c r="AJ283" s="60">
        <f t="shared" si="306"/>
        <v>3.090179281841121</v>
      </c>
      <c r="AK283" s="60">
        <f t="shared" si="307"/>
        <v>-80.60081672292142</v>
      </c>
      <c r="AL283" s="60">
        <f t="shared" si="308"/>
        <v>-0.09829822882530197</v>
      </c>
      <c r="AM283" s="55">
        <f t="shared" si="309"/>
        <v>-0.19639084032737586</v>
      </c>
      <c r="AN283" s="55">
        <f t="shared" si="310"/>
        <v>163.70899158278218</v>
      </c>
      <c r="AO283" s="55">
        <f t="shared" si="311"/>
        <v>-0.07804006243903622</v>
      </c>
      <c r="AP283" s="55">
        <f t="shared" si="312"/>
        <v>-0.040310715449303425</v>
      </c>
      <c r="AQ283" s="55">
        <f t="shared" si="313"/>
        <v>106.01389887880538</v>
      </c>
      <c r="AR283" s="55">
        <f t="shared" si="314"/>
        <v>-21.092027190336434</v>
      </c>
      <c r="AS283" s="55">
        <f t="shared" si="315"/>
        <v>522.9527978964173</v>
      </c>
      <c r="AT283" s="55">
        <f t="shared" si="316"/>
        <v>125.65936838681864</v>
      </c>
      <c r="AU283" s="55">
        <f t="shared" si="317"/>
        <v>125.64486583442617</v>
      </c>
      <c r="AV283" s="55">
        <f t="shared" si="318"/>
        <v>0.01784056906022613</v>
      </c>
      <c r="AW283" s="55">
        <f t="shared" si="322"/>
        <v>0.5849251225399301</v>
      </c>
      <c r="AX283" s="55">
        <f t="shared" si="323"/>
        <v>1.4391440792852392</v>
      </c>
      <c r="AY283" s="55">
        <f t="shared" si="324"/>
        <v>1358.6283082432997</v>
      </c>
      <c r="AZ283">
        <f t="shared" si="325"/>
        <v>1.3044971621825496</v>
      </c>
      <c r="BA283">
        <f t="shared" si="326"/>
        <v>-0.1346469171026895</v>
      </c>
      <c r="BB283">
        <f t="shared" si="327"/>
        <v>2.707455126584735</v>
      </c>
      <c r="BC283">
        <f t="shared" si="319"/>
        <v>1.268311047299496</v>
      </c>
      <c r="BD283">
        <f t="shared" si="328"/>
        <v>-0.0022029632654296805</v>
      </c>
      <c r="BE283">
        <f>SUM(AY$266:AY283)/$AY$370*100</f>
        <v>36.69505010000838</v>
      </c>
      <c r="BF283" s="107">
        <f t="shared" si="329"/>
        <v>1</v>
      </c>
      <c r="BG283">
        <f t="shared" si="320"/>
        <v>1358.6283082432997</v>
      </c>
    </row>
    <row r="284" spans="1:59" ht="12.75">
      <c r="A284" s="50"/>
      <c r="B284" s="55">
        <f t="shared" si="330"/>
        <v>79.42800000000007</v>
      </c>
      <c r="C284" s="55">
        <f t="shared" si="274"/>
        <v>79.42800000000007</v>
      </c>
      <c r="D284" s="60">
        <f t="shared" si="275"/>
        <v>-0.010312304305621467</v>
      </c>
      <c r="E284" s="55">
        <f t="shared" si="276"/>
        <v>0</v>
      </c>
      <c r="F284" s="55">
        <f t="shared" si="277"/>
        <v>2.90888208249388E-07</v>
      </c>
      <c r="G284" s="55">
        <f t="shared" si="278"/>
        <v>-1.9183229778693086E-07</v>
      </c>
      <c r="H284" s="60">
        <f t="shared" si="279"/>
        <v>0</v>
      </c>
      <c r="I284" s="60">
        <f t="shared" si="280"/>
        <v>3.1</v>
      </c>
      <c r="J284" s="55">
        <f t="shared" si="281"/>
        <v>79.42799881063982</v>
      </c>
      <c r="K284" s="55">
        <f t="shared" si="282"/>
        <v>0.0003514019361633876</v>
      </c>
      <c r="L284" s="55">
        <f t="shared" si="283"/>
        <v>0.00018116156716830873</v>
      </c>
      <c r="M284" s="60">
        <f t="shared" si="284"/>
        <v>-0.010312304735399458</v>
      </c>
      <c r="N284" s="60">
        <f t="shared" si="285"/>
        <v>3.0896876952646006</v>
      </c>
      <c r="O284" s="60">
        <f t="shared" si="286"/>
        <v>79.33444382376048</v>
      </c>
      <c r="P284" s="60">
        <f t="shared" si="287"/>
        <v>0.09672773011281705</v>
      </c>
      <c r="Q284" s="55">
        <f t="shared" si="288"/>
        <v>0.1932742986584658</v>
      </c>
      <c r="R284" s="55">
        <f t="shared" si="289"/>
        <v>163.69124278130397</v>
      </c>
      <c r="S284" s="55">
        <f t="shared" si="290"/>
        <v>0.0767991907621543</v>
      </c>
      <c r="T284" s="55">
        <f t="shared" si="291"/>
        <v>0.03967591713415719</v>
      </c>
      <c r="U284" s="55">
        <f t="shared" si="292"/>
        <v>106.05761251814363</v>
      </c>
      <c r="V284" s="55">
        <f t="shared" si="293"/>
        <v>20.757319542492453</v>
      </c>
      <c r="W284" s="55">
        <f t="shared" si="294"/>
        <v>522.8972129640247</v>
      </c>
      <c r="X284" s="55">
        <f t="shared" si="295"/>
        <v>125.62974829228597</v>
      </c>
      <c r="Y284" s="55">
        <f t="shared" si="321"/>
        <v>-79.42800000000007</v>
      </c>
      <c r="Z284" s="60">
        <f t="shared" si="296"/>
        <v>-0.010312304305621467</v>
      </c>
      <c r="AA284" s="55">
        <f t="shared" si="297"/>
        <v>0</v>
      </c>
      <c r="AB284" s="55">
        <f t="shared" si="298"/>
        <v>2.90888208249388E-07</v>
      </c>
      <c r="AC284" s="55">
        <f t="shared" si="299"/>
        <v>-1.9183229778693086E-07</v>
      </c>
      <c r="AD284" s="60">
        <f t="shared" si="300"/>
        <v>0</v>
      </c>
      <c r="AE284" s="60">
        <f t="shared" si="301"/>
        <v>3.1</v>
      </c>
      <c r="AF284" s="55">
        <f t="shared" si="302"/>
        <v>-79.42800118936032</v>
      </c>
      <c r="AG284" s="55">
        <f t="shared" si="303"/>
        <v>-0.0003514020203637669</v>
      </c>
      <c r="AH284" s="55">
        <f t="shared" si="304"/>
        <v>-0.00018174338710980683</v>
      </c>
      <c r="AI284" s="60">
        <f t="shared" si="305"/>
        <v>-0.010312303876296669</v>
      </c>
      <c r="AJ284" s="60">
        <f t="shared" si="306"/>
        <v>3.089687696123703</v>
      </c>
      <c r="AK284" s="60">
        <f t="shared" si="307"/>
        <v>-79.33414574052833</v>
      </c>
      <c r="AL284" s="60">
        <f t="shared" si="308"/>
        <v>-0.09672794803688306</v>
      </c>
      <c r="AM284" s="55">
        <f t="shared" si="309"/>
        <v>-0.19327415268665632</v>
      </c>
      <c r="AN284" s="55">
        <f t="shared" si="310"/>
        <v>163.68999887144844</v>
      </c>
      <c r="AO284" s="55">
        <f t="shared" si="311"/>
        <v>-0.07680002118826895</v>
      </c>
      <c r="AP284" s="55">
        <f t="shared" si="312"/>
        <v>-0.039674110310118416</v>
      </c>
      <c r="AQ284" s="55">
        <f t="shared" si="313"/>
        <v>106.05883919048591</v>
      </c>
      <c r="AR284" s="55">
        <f t="shared" si="314"/>
        <v>-20.757543548979136</v>
      </c>
      <c r="AS284" s="55">
        <f t="shared" si="315"/>
        <v>522.9266947696461</v>
      </c>
      <c r="AT284" s="55">
        <f t="shared" si="316"/>
        <v>125.65921286039418</v>
      </c>
      <c r="AU284" s="55">
        <f t="shared" si="317"/>
        <v>125.64448024052922</v>
      </c>
      <c r="AV284" s="55">
        <f t="shared" si="318"/>
        <v>0.01745497516327532</v>
      </c>
      <c r="AW284" s="55">
        <f t="shared" si="322"/>
        <v>0.5848104552618544</v>
      </c>
      <c r="AX284" s="55">
        <f t="shared" si="323"/>
        <v>1.3857799564065447</v>
      </c>
      <c r="AY284" s="55">
        <f t="shared" si="324"/>
        <v>974.8133707346014</v>
      </c>
      <c r="AZ284">
        <f t="shared" si="325"/>
        <v>1.2777004334651267</v>
      </c>
      <c r="BA284">
        <f t="shared" si="326"/>
        <v>-0.10807952294141798</v>
      </c>
      <c r="BB284">
        <f t="shared" si="327"/>
        <v>2.6806583978673126</v>
      </c>
      <c r="BC284">
        <f t="shared" si="319"/>
        <v>1.2948784414607677</v>
      </c>
      <c r="BD284">
        <f t="shared" si="328"/>
        <v>-0.0023176305435055333</v>
      </c>
      <c r="BE284">
        <f>SUM(AY$266:AY284)/$AY$370*100</f>
        <v>37.021221787753085</v>
      </c>
      <c r="BF284" s="107">
        <f t="shared" si="329"/>
        <v>1</v>
      </c>
      <c r="BG284">
        <f t="shared" si="320"/>
        <v>974.8133707346014</v>
      </c>
    </row>
    <row r="285" spans="1:59" ht="12.75">
      <c r="A285" s="50"/>
      <c r="B285" s="55">
        <f t="shared" si="330"/>
        <v>78.14900000000007</v>
      </c>
      <c r="C285" s="55">
        <f t="shared" si="274"/>
        <v>78.14900000000007</v>
      </c>
      <c r="D285" s="60">
        <f t="shared" si="275"/>
        <v>-0.010745232587465847</v>
      </c>
      <c r="E285" s="55">
        <f t="shared" si="276"/>
        <v>0</v>
      </c>
      <c r="F285" s="55">
        <f t="shared" si="277"/>
        <v>2.90888208249388E-07</v>
      </c>
      <c r="G285" s="55">
        <f t="shared" si="278"/>
        <v>-1.9183229778693086E-07</v>
      </c>
      <c r="H285" s="60">
        <f t="shared" si="279"/>
        <v>0</v>
      </c>
      <c r="I285" s="60">
        <f t="shared" si="280"/>
        <v>3.1</v>
      </c>
      <c r="J285" s="55">
        <f t="shared" si="281"/>
        <v>78.14899881063982</v>
      </c>
      <c r="K285" s="55">
        <f t="shared" si="282"/>
        <v>0.00030707971882087265</v>
      </c>
      <c r="L285" s="55">
        <f t="shared" si="283"/>
        <v>0.0001582750222458758</v>
      </c>
      <c r="M285" s="60">
        <f t="shared" si="284"/>
        <v>-0.010745232963755402</v>
      </c>
      <c r="N285" s="60">
        <f t="shared" si="285"/>
        <v>3.0892547670362447</v>
      </c>
      <c r="O285" s="60">
        <f t="shared" si="286"/>
        <v>78.06726290269233</v>
      </c>
      <c r="P285" s="60">
        <f t="shared" si="287"/>
        <v>0.09515804572418865</v>
      </c>
      <c r="Q285" s="55">
        <f t="shared" si="288"/>
        <v>0.19015781642613142</v>
      </c>
      <c r="R285" s="55">
        <f t="shared" si="289"/>
        <v>163.67259344074773</v>
      </c>
      <c r="S285" s="55">
        <f t="shared" si="290"/>
        <v>0.07555929698591712</v>
      </c>
      <c r="T285" s="55">
        <f t="shared" si="291"/>
        <v>0.03903922245429717</v>
      </c>
      <c r="U285" s="55">
        <f t="shared" si="292"/>
        <v>106.10179137605331</v>
      </c>
      <c r="V285" s="55">
        <f t="shared" si="293"/>
        <v>20.42284374586457</v>
      </c>
      <c r="W285" s="55">
        <f t="shared" si="294"/>
        <v>522.8707486760627</v>
      </c>
      <c r="X285" s="55">
        <f t="shared" si="295"/>
        <v>125.62881352167756</v>
      </c>
      <c r="Y285" s="55">
        <f t="shared" si="321"/>
        <v>-78.14900000000007</v>
      </c>
      <c r="Z285" s="60">
        <f t="shared" si="296"/>
        <v>-0.010745232587465847</v>
      </c>
      <c r="AA285" s="55">
        <f t="shared" si="297"/>
        <v>0</v>
      </c>
      <c r="AB285" s="55">
        <f t="shared" si="298"/>
        <v>2.90888208249388E-07</v>
      </c>
      <c r="AC285" s="55">
        <f t="shared" si="299"/>
        <v>-1.9183229778693086E-07</v>
      </c>
      <c r="AD285" s="60">
        <f t="shared" si="300"/>
        <v>0</v>
      </c>
      <c r="AE285" s="60">
        <f t="shared" si="301"/>
        <v>3.1</v>
      </c>
      <c r="AF285" s="55">
        <f t="shared" si="302"/>
        <v>-78.14900118936032</v>
      </c>
      <c r="AG285" s="55">
        <f t="shared" si="303"/>
        <v>-0.0003070797994934489</v>
      </c>
      <c r="AH285" s="55">
        <f t="shared" si="304"/>
        <v>-0.00015885684035469807</v>
      </c>
      <c r="AI285" s="60">
        <f t="shared" si="305"/>
        <v>-0.010745232211174627</v>
      </c>
      <c r="AJ285" s="60">
        <f t="shared" si="306"/>
        <v>3.0892547677888254</v>
      </c>
      <c r="AK285" s="60">
        <f t="shared" si="307"/>
        <v>-78.06696482066086</v>
      </c>
      <c r="AL285" s="60">
        <f t="shared" si="308"/>
        <v>-0.09515826370338773</v>
      </c>
      <c r="AM285" s="55">
        <f t="shared" si="309"/>
        <v>-0.19015767056642077</v>
      </c>
      <c r="AN285" s="55">
        <f t="shared" si="310"/>
        <v>163.67132934421755</v>
      </c>
      <c r="AO285" s="55">
        <f t="shared" si="311"/>
        <v>-0.07556012732438709</v>
      </c>
      <c r="AP285" s="55">
        <f t="shared" si="312"/>
        <v>-0.03903741591764659</v>
      </c>
      <c r="AQ285" s="55">
        <f t="shared" si="313"/>
        <v>106.10303851461765</v>
      </c>
      <c r="AR285" s="55">
        <f t="shared" si="314"/>
        <v>-20.423067749907453</v>
      </c>
      <c r="AS285" s="55">
        <f t="shared" si="315"/>
        <v>522.9007054696783</v>
      </c>
      <c r="AT285" s="55">
        <f t="shared" si="316"/>
        <v>125.65875335732721</v>
      </c>
      <c r="AU285" s="55">
        <f t="shared" si="317"/>
        <v>125.64378309277639</v>
      </c>
      <c r="AV285" s="55">
        <f t="shared" si="318"/>
        <v>0.016757827410444293</v>
      </c>
      <c r="AW285" s="55">
        <f t="shared" si="322"/>
        <v>0.584697484546881</v>
      </c>
      <c r="AX285" s="55">
        <f t="shared" si="323"/>
        <v>1.3090598964220348</v>
      </c>
      <c r="AY285" s="55">
        <f t="shared" si="324"/>
        <v>804.9628753036633</v>
      </c>
      <c r="AZ285">
        <f t="shared" si="325"/>
        <v>1.2392274327578985</v>
      </c>
      <c r="BA285">
        <f t="shared" si="326"/>
        <v>-0.06983246366413642</v>
      </c>
      <c r="BB285">
        <f t="shared" si="327"/>
        <v>2.642185397160084</v>
      </c>
      <c r="BC285">
        <f t="shared" si="319"/>
        <v>1.3331255007380491</v>
      </c>
      <c r="BD285">
        <f t="shared" si="328"/>
        <v>-0.002430601258478937</v>
      </c>
      <c r="BE285">
        <f>SUM(AY$266:AY285)/$AY$370*100</f>
        <v>37.290561650635524</v>
      </c>
      <c r="BF285" s="107">
        <f t="shared" si="329"/>
        <v>1</v>
      </c>
      <c r="BG285">
        <f t="shared" si="320"/>
        <v>804.9628753036633</v>
      </c>
    </row>
    <row r="286" spans="1:59" ht="12.75">
      <c r="A286" s="50"/>
      <c r="B286" s="55">
        <f t="shared" si="330"/>
        <v>76.87000000000008</v>
      </c>
      <c r="C286" s="55">
        <f t="shared" si="274"/>
        <v>76.87000000000008</v>
      </c>
      <c r="D286" s="60">
        <f t="shared" si="275"/>
        <v>-0.011121964677598073</v>
      </c>
      <c r="E286" s="55">
        <f t="shared" si="276"/>
        <v>0</v>
      </c>
      <c r="F286" s="55">
        <f t="shared" si="277"/>
        <v>2.90888208249388E-07</v>
      </c>
      <c r="G286" s="55">
        <f t="shared" si="278"/>
        <v>-1.9183229778693086E-07</v>
      </c>
      <c r="H286" s="60">
        <f t="shared" si="279"/>
        <v>0</v>
      </c>
      <c r="I286" s="60">
        <f t="shared" si="280"/>
        <v>3.1</v>
      </c>
      <c r="J286" s="55">
        <f t="shared" si="281"/>
        <v>76.86999881063983</v>
      </c>
      <c r="K286" s="55">
        <f t="shared" si="282"/>
        <v>0.00026463900406437785</v>
      </c>
      <c r="L286" s="55">
        <f t="shared" si="283"/>
        <v>0.00013636002490121117</v>
      </c>
      <c r="M286" s="60">
        <f t="shared" si="284"/>
        <v>-0.01112196500265461</v>
      </c>
      <c r="N286" s="60">
        <f t="shared" si="285"/>
        <v>3.0888780349973457</v>
      </c>
      <c r="O286" s="60">
        <f t="shared" si="286"/>
        <v>76.79958023081512</v>
      </c>
      <c r="P286" s="60">
        <f t="shared" si="287"/>
        <v>0.09358894842473482</v>
      </c>
      <c r="Q286" s="55">
        <f t="shared" si="288"/>
        <v>0.18704153682456842</v>
      </c>
      <c r="R286" s="55">
        <f t="shared" si="289"/>
        <v>163.65426698039016</v>
      </c>
      <c r="S286" s="55">
        <f t="shared" si="290"/>
        <v>0.07431954912995722</v>
      </c>
      <c r="T286" s="55">
        <f t="shared" si="291"/>
        <v>0.03840243856465397</v>
      </c>
      <c r="U286" s="55">
        <f t="shared" si="292"/>
        <v>106.14522968848979</v>
      </c>
      <c r="V286" s="55">
        <f t="shared" si="293"/>
        <v>20.088375921673602</v>
      </c>
      <c r="W286" s="55">
        <f t="shared" si="294"/>
        <v>522.8443976080799</v>
      </c>
      <c r="X286" s="55">
        <f t="shared" si="295"/>
        <v>125.62757430577369</v>
      </c>
      <c r="Y286" s="55">
        <f t="shared" si="321"/>
        <v>-76.87000000000008</v>
      </c>
      <c r="Z286" s="60">
        <f t="shared" si="296"/>
        <v>-0.011121964677598073</v>
      </c>
      <c r="AA286" s="55">
        <f t="shared" si="297"/>
        <v>0</v>
      </c>
      <c r="AB286" s="55">
        <f t="shared" si="298"/>
        <v>2.90888208249388E-07</v>
      </c>
      <c r="AC286" s="55">
        <f t="shared" si="299"/>
        <v>-1.9183229778693086E-07</v>
      </c>
      <c r="AD286" s="60">
        <f t="shared" si="300"/>
        <v>0</v>
      </c>
      <c r="AE286" s="60">
        <f t="shared" si="301"/>
        <v>3.1</v>
      </c>
      <c r="AF286" s="55">
        <f t="shared" si="302"/>
        <v>-76.87000118936032</v>
      </c>
      <c r="AG286" s="55">
        <f t="shared" si="303"/>
        <v>-0.0002646390812662165</v>
      </c>
      <c r="AH286" s="55">
        <f t="shared" si="304"/>
        <v>-0.00013694184120868492</v>
      </c>
      <c r="AI286" s="60">
        <f t="shared" si="305"/>
        <v>-0.011121964352541647</v>
      </c>
      <c r="AJ286" s="60">
        <f t="shared" si="306"/>
        <v>3.0888780356474586</v>
      </c>
      <c r="AK286" s="60">
        <f t="shared" si="307"/>
        <v>-76.79928214993505</v>
      </c>
      <c r="AL286" s="60">
        <f t="shared" si="308"/>
        <v>-0.09358916645807018</v>
      </c>
      <c r="AM286" s="55">
        <f t="shared" si="309"/>
        <v>-0.18704139107493167</v>
      </c>
      <c r="AN286" s="55">
        <f t="shared" si="310"/>
        <v>163.65298202223846</v>
      </c>
      <c r="AO286" s="55">
        <f t="shared" si="311"/>
        <v>-0.074320379382329</v>
      </c>
      <c r="AP286" s="55">
        <f t="shared" si="312"/>
        <v>-0.038400632310273686</v>
      </c>
      <c r="AQ286" s="55">
        <f t="shared" si="313"/>
        <v>106.14649796812677</v>
      </c>
      <c r="AR286" s="55">
        <f t="shared" si="314"/>
        <v>-20.088599923338688</v>
      </c>
      <c r="AS286" s="55">
        <f t="shared" si="315"/>
        <v>522.8748453004997</v>
      </c>
      <c r="AT286" s="55">
        <f t="shared" si="316"/>
        <v>125.65800531967864</v>
      </c>
      <c r="AU286" s="55">
        <f t="shared" si="317"/>
        <v>125.64278945453592</v>
      </c>
      <c r="AV286" s="55">
        <f t="shared" si="318"/>
        <v>0.015764189169971132</v>
      </c>
      <c r="AW286" s="55">
        <f t="shared" si="322"/>
        <v>0.584586216163</v>
      </c>
      <c r="AX286" s="55">
        <f t="shared" si="323"/>
        <v>1.2113336389806313</v>
      </c>
      <c r="AY286" s="55">
        <f t="shared" si="324"/>
        <v>725.9351831151203</v>
      </c>
      <c r="AZ286">
        <f t="shared" si="325"/>
        <v>1.1902530356533156</v>
      </c>
      <c r="BA286">
        <f t="shared" si="326"/>
        <v>-0.02108060332731565</v>
      </c>
      <c r="BB286">
        <f t="shared" si="327"/>
        <v>2.5932110000555015</v>
      </c>
      <c r="BC286">
        <f t="shared" si="319"/>
        <v>1.38187736107487</v>
      </c>
      <c r="BD286">
        <f t="shared" si="328"/>
        <v>-0.0025418696423598064</v>
      </c>
      <c r="BE286">
        <f>SUM(AY$266:AY286)/$AY$370*100</f>
        <v>37.53345891792627</v>
      </c>
      <c r="BF286" s="107">
        <f t="shared" si="329"/>
        <v>1</v>
      </c>
      <c r="BG286">
        <f t="shared" si="320"/>
        <v>725.9351831151203</v>
      </c>
    </row>
    <row r="287" spans="1:59" ht="12.75">
      <c r="A287" s="50"/>
      <c r="B287" s="55">
        <f t="shared" si="330"/>
        <v>75.59100000000008</v>
      </c>
      <c r="C287" s="55">
        <f t="shared" si="274"/>
        <v>75.59100000000008</v>
      </c>
      <c r="D287" s="60">
        <f t="shared" si="275"/>
        <v>-0.011444921284042064</v>
      </c>
      <c r="E287" s="55">
        <f t="shared" si="276"/>
        <v>0</v>
      </c>
      <c r="F287" s="55">
        <f t="shared" si="277"/>
        <v>2.90888208249388E-07</v>
      </c>
      <c r="G287" s="55">
        <f t="shared" si="278"/>
        <v>-1.9183229778693086E-07</v>
      </c>
      <c r="H287" s="60">
        <f t="shared" si="279"/>
        <v>0</v>
      </c>
      <c r="I287" s="60">
        <f t="shared" si="280"/>
        <v>3.1</v>
      </c>
      <c r="J287" s="55">
        <f t="shared" si="281"/>
        <v>75.59099881063983</v>
      </c>
      <c r="K287" s="55">
        <f t="shared" si="282"/>
        <v>0.00022404910860660335</v>
      </c>
      <c r="L287" s="55">
        <f t="shared" si="283"/>
        <v>0.00011540073100311127</v>
      </c>
      <c r="M287" s="60">
        <f t="shared" si="284"/>
        <v>-0.01144492156053789</v>
      </c>
      <c r="N287" s="60">
        <f t="shared" si="285"/>
        <v>3.0885550784394624</v>
      </c>
      <c r="O287" s="60">
        <f t="shared" si="286"/>
        <v>75.53140399538876</v>
      </c>
      <c r="P287" s="60">
        <f t="shared" si="287"/>
        <v>0.09202042883545407</v>
      </c>
      <c r="Q287" s="55">
        <f t="shared" si="288"/>
        <v>0.18392545693990503</v>
      </c>
      <c r="R287" s="55">
        <f t="shared" si="289"/>
        <v>163.6362624687609</v>
      </c>
      <c r="S287" s="55">
        <f t="shared" si="290"/>
        <v>0.07307994568546511</v>
      </c>
      <c r="T287" s="55">
        <f t="shared" si="291"/>
        <v>0.03776556556897481</v>
      </c>
      <c r="U287" s="55">
        <f t="shared" si="292"/>
        <v>106.18792852454891</v>
      </c>
      <c r="V287" s="55">
        <f t="shared" si="293"/>
        <v>19.753916187867773</v>
      </c>
      <c r="W287" s="55">
        <f t="shared" si="294"/>
        <v>522.8181740624351</v>
      </c>
      <c r="X287" s="55">
        <f t="shared" si="295"/>
        <v>125.62604508455865</v>
      </c>
      <c r="Y287" s="55">
        <f t="shared" si="321"/>
        <v>-75.59100000000008</v>
      </c>
      <c r="Z287" s="60">
        <f t="shared" si="296"/>
        <v>-0.011444921284042064</v>
      </c>
      <c r="AA287" s="55">
        <f t="shared" si="297"/>
        <v>0</v>
      </c>
      <c r="AB287" s="55">
        <f t="shared" si="298"/>
        <v>2.90888208249388E-07</v>
      </c>
      <c r="AC287" s="55">
        <f t="shared" si="299"/>
        <v>-1.9183229778693086E-07</v>
      </c>
      <c r="AD287" s="60">
        <f t="shared" si="300"/>
        <v>0</v>
      </c>
      <c r="AE287" s="60">
        <f t="shared" si="301"/>
        <v>3.1</v>
      </c>
      <c r="AF287" s="55">
        <f t="shared" si="302"/>
        <v>-75.59100118936033</v>
      </c>
      <c r="AG287" s="55">
        <f t="shared" si="303"/>
        <v>-0.00022404918239476296</v>
      </c>
      <c r="AH287" s="55">
        <f t="shared" si="304"/>
        <v>-0.00011598254554037404</v>
      </c>
      <c r="AI287" s="60">
        <f t="shared" si="305"/>
        <v>-0.011444921008000986</v>
      </c>
      <c r="AJ287" s="60">
        <f t="shared" si="306"/>
        <v>3.088555078991999</v>
      </c>
      <c r="AK287" s="60">
        <f t="shared" si="307"/>
        <v>-75.53110591561237</v>
      </c>
      <c r="AL287" s="60">
        <f t="shared" si="308"/>
        <v>-0.09202064692193396</v>
      </c>
      <c r="AM287" s="55">
        <f t="shared" si="309"/>
        <v>-0.18392531129832754</v>
      </c>
      <c r="AN287" s="55">
        <f t="shared" si="310"/>
        <v>163.6349559397991</v>
      </c>
      <c r="AO287" s="55">
        <f t="shared" si="311"/>
        <v>-0.07308077585327889</v>
      </c>
      <c r="AP287" s="55">
        <f t="shared" si="312"/>
        <v>-0.03776375959176975</v>
      </c>
      <c r="AQ287" s="55">
        <f t="shared" si="313"/>
        <v>106.18921865435232</v>
      </c>
      <c r="AR287" s="55">
        <f t="shared" si="314"/>
        <v>-19.754140187219708</v>
      </c>
      <c r="AS287" s="55">
        <f t="shared" si="315"/>
        <v>522.8491293730483</v>
      </c>
      <c r="AT287" s="55">
        <f t="shared" si="316"/>
        <v>125.65698399601342</v>
      </c>
      <c r="AU287" s="55">
        <f t="shared" si="317"/>
        <v>125.6415141700449</v>
      </c>
      <c r="AV287" s="55">
        <f t="shared" si="318"/>
        <v>0.014488904678955805</v>
      </c>
      <c r="AW287" s="55">
        <f t="shared" si="322"/>
        <v>0.5844766562414041</v>
      </c>
      <c r="AX287" s="55">
        <f t="shared" si="323"/>
        <v>1.094857726533761</v>
      </c>
      <c r="AY287" s="55">
        <f t="shared" si="324"/>
        <v>700.5980407420363</v>
      </c>
      <c r="AZ287">
        <f t="shared" si="325"/>
        <v>1.1319055195082846</v>
      </c>
      <c r="BA287">
        <f t="shared" si="326"/>
        <v>0.03704779297452365</v>
      </c>
      <c r="BB287">
        <f t="shared" si="327"/>
        <v>2.5348634839104704</v>
      </c>
      <c r="BC287">
        <f t="shared" si="319"/>
        <v>1.4400057573767093</v>
      </c>
      <c r="BD287">
        <f t="shared" si="328"/>
        <v>-0.0026514295639556984</v>
      </c>
      <c r="BE287">
        <f>SUM(AY$266:AY287)/$AY$370*100</f>
        <v>37.767878399890556</v>
      </c>
      <c r="BF287" s="107">
        <f t="shared" si="329"/>
        <v>1</v>
      </c>
      <c r="BG287">
        <f t="shared" si="320"/>
        <v>700.5980407420363</v>
      </c>
    </row>
    <row r="288" spans="1:59" ht="12.75">
      <c r="A288" s="50"/>
      <c r="B288" s="55">
        <f t="shared" si="330"/>
        <v>74.31200000000008</v>
      </c>
      <c r="C288" s="55">
        <f t="shared" si="274"/>
        <v>74.31200000000008</v>
      </c>
      <c r="D288" s="60">
        <f t="shared" si="275"/>
        <v>-0.01171648265804992</v>
      </c>
      <c r="E288" s="55">
        <f t="shared" si="276"/>
        <v>0</v>
      </c>
      <c r="F288" s="55">
        <f t="shared" si="277"/>
        <v>2.90888208249388E-07</v>
      </c>
      <c r="G288" s="55">
        <f t="shared" si="278"/>
        <v>-1.9183229778693086E-07</v>
      </c>
      <c r="H288" s="60">
        <f t="shared" si="279"/>
        <v>0</v>
      </c>
      <c r="I288" s="60">
        <f t="shared" si="280"/>
        <v>3.1</v>
      </c>
      <c r="J288" s="55">
        <f t="shared" si="281"/>
        <v>74.31199881063984</v>
      </c>
      <c r="K288" s="55">
        <f t="shared" si="282"/>
        <v>0.000185279344471833</v>
      </c>
      <c r="L288" s="55">
        <f t="shared" si="283"/>
        <v>9.538129404521766E-05</v>
      </c>
      <c r="M288" s="60">
        <f t="shared" si="284"/>
        <v>-0.011716482887709767</v>
      </c>
      <c r="N288" s="60">
        <f t="shared" si="285"/>
        <v>3.0882835171122904</v>
      </c>
      <c r="O288" s="60">
        <f t="shared" si="286"/>
        <v>74.26274238435438</v>
      </c>
      <c r="P288" s="60">
        <f t="shared" si="287"/>
        <v>0.09045247756535012</v>
      </c>
      <c r="Q288" s="55">
        <f t="shared" si="288"/>
        <v>0.18080957383665502</v>
      </c>
      <c r="R288" s="55">
        <f t="shared" si="289"/>
        <v>163.61857898986426</v>
      </c>
      <c r="S288" s="55">
        <f t="shared" si="290"/>
        <v>0.07184048510055094</v>
      </c>
      <c r="T288" s="55">
        <f t="shared" si="291"/>
        <v>0.03712860363555315</v>
      </c>
      <c r="U288" s="55">
        <f t="shared" si="292"/>
        <v>106.2298889373169</v>
      </c>
      <c r="V288" s="55">
        <f t="shared" si="293"/>
        <v>19.419464650306764</v>
      </c>
      <c r="W288" s="55">
        <f t="shared" si="294"/>
        <v>522.792092093646</v>
      </c>
      <c r="X288" s="55">
        <f t="shared" si="295"/>
        <v>125.624240049641</v>
      </c>
      <c r="Y288" s="55">
        <f t="shared" si="321"/>
        <v>-74.31200000000008</v>
      </c>
      <c r="Z288" s="60">
        <f t="shared" si="296"/>
        <v>-0.01171648265804992</v>
      </c>
      <c r="AA288" s="55">
        <f t="shared" si="297"/>
        <v>0</v>
      </c>
      <c r="AB288" s="55">
        <f t="shared" si="298"/>
        <v>2.90888208249388E-07</v>
      </c>
      <c r="AC288" s="55">
        <f t="shared" si="299"/>
        <v>-1.9183229778693086E-07</v>
      </c>
      <c r="AD288" s="60">
        <f t="shared" si="300"/>
        <v>0</v>
      </c>
      <c r="AE288" s="60">
        <f t="shared" si="301"/>
        <v>3.1</v>
      </c>
      <c r="AF288" s="55">
        <f t="shared" si="302"/>
        <v>-74.31200118936033</v>
      </c>
      <c r="AG288" s="55">
        <f t="shared" si="303"/>
        <v>-0.00018527941490339983</v>
      </c>
      <c r="AH288" s="55">
        <f t="shared" si="304"/>
        <v>-9.59631068432464E-05</v>
      </c>
      <c r="AI288" s="60">
        <f t="shared" si="305"/>
        <v>-0.011716482428844932</v>
      </c>
      <c r="AJ288" s="60">
        <f t="shared" si="306"/>
        <v>3.0882835175711554</v>
      </c>
      <c r="AK288" s="60">
        <f t="shared" si="307"/>
        <v>-74.26244430563546</v>
      </c>
      <c r="AL288" s="60">
        <f t="shared" si="308"/>
        <v>-0.09045269570398762</v>
      </c>
      <c r="AM288" s="55">
        <f t="shared" si="309"/>
        <v>-0.180809428301132</v>
      </c>
      <c r="AN288" s="55">
        <f t="shared" si="310"/>
        <v>163.61725014430607</v>
      </c>
      <c r="AO288" s="55">
        <f t="shared" si="311"/>
        <v>-0.07184131518534004</v>
      </c>
      <c r="AP288" s="55">
        <f t="shared" si="312"/>
        <v>-0.03712679793045193</v>
      </c>
      <c r="AQ288" s="55">
        <f t="shared" si="313"/>
        <v>106.23120166297991</v>
      </c>
      <c r="AR288" s="55">
        <f t="shared" si="314"/>
        <v>-19.419688647408666</v>
      </c>
      <c r="AS288" s="55">
        <f t="shared" si="315"/>
        <v>522.8235726060501</v>
      </c>
      <c r="AT288" s="55">
        <f t="shared" si="316"/>
        <v>125.65570444214995</v>
      </c>
      <c r="AU288" s="55">
        <f t="shared" si="317"/>
        <v>125.63997186297614</v>
      </c>
      <c r="AV288" s="55">
        <f t="shared" si="318"/>
        <v>0.012946597610195454</v>
      </c>
      <c r="AW288" s="55">
        <f t="shared" si="322"/>
        <v>0.5843688104069266</v>
      </c>
      <c r="AX288" s="55">
        <f t="shared" si="323"/>
        <v>0.9617967798504862</v>
      </c>
      <c r="AY288" s="55">
        <f t="shared" si="324"/>
        <v>719.0411388496702</v>
      </c>
      <c r="AZ288">
        <f t="shared" si="325"/>
        <v>1.0652672003321697</v>
      </c>
      <c r="BA288">
        <f t="shared" si="326"/>
        <v>0.10347042048168348</v>
      </c>
      <c r="BB288">
        <f t="shared" si="327"/>
        <v>2.4682251647343554</v>
      </c>
      <c r="BC288">
        <f t="shared" si="319"/>
        <v>1.506428384883869</v>
      </c>
      <c r="BD288">
        <f t="shared" si="328"/>
        <v>-0.0027592753984331253</v>
      </c>
      <c r="BE288">
        <f>SUM(AY$266:AY288)/$AY$370*100</f>
        <v>38.00846892609532</v>
      </c>
      <c r="BF288" s="107">
        <f t="shared" si="329"/>
        <v>1</v>
      </c>
      <c r="BG288">
        <f t="shared" si="320"/>
        <v>719.0411388496702</v>
      </c>
    </row>
    <row r="289" spans="1:59" ht="12.75">
      <c r="A289" s="50"/>
      <c r="B289" s="55">
        <f t="shared" si="330"/>
        <v>73.03300000000009</v>
      </c>
      <c r="C289" s="55">
        <f t="shared" si="274"/>
        <v>73.03300000000009</v>
      </c>
      <c r="D289" s="60">
        <f t="shared" si="275"/>
        <v>-0.01193898861326792</v>
      </c>
      <c r="E289" s="55">
        <f t="shared" si="276"/>
        <v>0</v>
      </c>
      <c r="F289" s="55">
        <f t="shared" si="277"/>
        <v>2.90888208249388E-07</v>
      </c>
      <c r="G289" s="55">
        <f t="shared" si="278"/>
        <v>-1.9183229778693086E-07</v>
      </c>
      <c r="H289" s="60">
        <f t="shared" si="279"/>
        <v>0</v>
      </c>
      <c r="I289" s="60">
        <f t="shared" si="280"/>
        <v>3.1</v>
      </c>
      <c r="J289" s="55">
        <f t="shared" si="281"/>
        <v>73.03299881063984</v>
      </c>
      <c r="K289" s="55">
        <f t="shared" si="282"/>
        <v>0.00014829901901421139</v>
      </c>
      <c r="L289" s="55">
        <f t="shared" si="283"/>
        <v>7.628586515014059E-05</v>
      </c>
      <c r="M289" s="60">
        <f t="shared" si="284"/>
        <v>-0.011938988797779992</v>
      </c>
      <c r="N289" s="60">
        <f t="shared" si="285"/>
        <v>3.08806101120222</v>
      </c>
      <c r="O289" s="60">
        <f t="shared" si="286"/>
        <v>72.99360358636771</v>
      </c>
      <c r="P289" s="60">
        <f t="shared" si="287"/>
        <v>0.08888508521168478</v>
      </c>
      <c r="Q289" s="55">
        <f t="shared" si="288"/>
        <v>0.17769388455821944</v>
      </c>
      <c r="R289" s="55">
        <f t="shared" si="289"/>
        <v>163.6012156433659</v>
      </c>
      <c r="S289" s="55">
        <f t="shared" si="290"/>
        <v>0.0706011657809154</v>
      </c>
      <c r="T289" s="55">
        <f t="shared" si="291"/>
        <v>0.03649155299638865</v>
      </c>
      <c r="U289" s="55">
        <f t="shared" si="292"/>
        <v>106.2711119635984</v>
      </c>
      <c r="V289" s="55">
        <f t="shared" si="293"/>
        <v>19.085021402943205</v>
      </c>
      <c r="W289" s="55">
        <f t="shared" si="294"/>
        <v>522.7661655044533</v>
      </c>
      <c r="X289" s="55">
        <f t="shared" si="295"/>
        <v>125.62217314023133</v>
      </c>
      <c r="Y289" s="55">
        <f t="shared" si="321"/>
        <v>-73.03300000000009</v>
      </c>
      <c r="Z289" s="60">
        <f t="shared" si="296"/>
        <v>-0.01193898861326792</v>
      </c>
      <c r="AA289" s="55">
        <f t="shared" si="297"/>
        <v>0</v>
      </c>
      <c r="AB289" s="55">
        <f t="shared" si="298"/>
        <v>2.90888208249388E-07</v>
      </c>
      <c r="AC289" s="55">
        <f t="shared" si="299"/>
        <v>-1.9183229778693086E-07</v>
      </c>
      <c r="AD289" s="60">
        <f t="shared" si="300"/>
        <v>0</v>
      </c>
      <c r="AE289" s="60">
        <f t="shared" si="301"/>
        <v>3.1</v>
      </c>
      <c r="AF289" s="55">
        <f t="shared" si="302"/>
        <v>-73.03300118936033</v>
      </c>
      <c r="AG289" s="55">
        <f t="shared" si="303"/>
        <v>-0.00014829908614627518</v>
      </c>
      <c r="AH289" s="55">
        <f t="shared" si="304"/>
        <v>-7.686767623975058E-05</v>
      </c>
      <c r="AI289" s="60">
        <f t="shared" si="305"/>
        <v>-0.011938988428300878</v>
      </c>
      <c r="AJ289" s="60">
        <f t="shared" si="306"/>
        <v>3.0880610115716993</v>
      </c>
      <c r="AK289" s="60">
        <f t="shared" si="307"/>
        <v>-72.9933055086615</v>
      </c>
      <c r="AL289" s="60">
        <f t="shared" si="308"/>
        <v>-0.08888530340149782</v>
      </c>
      <c r="AM289" s="55">
        <f t="shared" si="309"/>
        <v>-0.1776937391267559</v>
      </c>
      <c r="AN289" s="55">
        <f t="shared" si="310"/>
        <v>163.59986369626012</v>
      </c>
      <c r="AO289" s="55">
        <f t="shared" si="311"/>
        <v>-0.07060199578420755</v>
      </c>
      <c r="AP289" s="55">
        <f t="shared" si="312"/>
        <v>-0.03648974755834081</v>
      </c>
      <c r="AQ289" s="55">
        <f t="shared" si="313"/>
        <v>106.27244806998061</v>
      </c>
      <c r="AR289" s="55">
        <f t="shared" si="314"/>
        <v>-19.08524539785701</v>
      </c>
      <c r="AS289" s="55">
        <f t="shared" si="315"/>
        <v>522.7981897270203</v>
      </c>
      <c r="AT289" s="55">
        <f t="shared" si="316"/>
        <v>125.65418152207485</v>
      </c>
      <c r="AU289" s="55">
        <f t="shared" si="317"/>
        <v>125.63817693488393</v>
      </c>
      <c r="AV289" s="55">
        <f t="shared" si="318"/>
        <v>0.011151669517985852</v>
      </c>
      <c r="AW289" s="55">
        <f t="shared" si="322"/>
        <v>0.5842626849779644</v>
      </c>
      <c r="AX289" s="55">
        <f t="shared" si="323"/>
        <v>0.8142247752974464</v>
      </c>
      <c r="AY289" s="55">
        <f t="shared" si="324"/>
        <v>787.7404190641885</v>
      </c>
      <c r="AZ289">
        <f t="shared" si="325"/>
        <v>0.9913750726266877</v>
      </c>
      <c r="BA289">
        <f t="shared" si="326"/>
        <v>0.1771502973292412</v>
      </c>
      <c r="BB289">
        <f t="shared" si="327"/>
        <v>2.3943330370288733</v>
      </c>
      <c r="BC289">
        <f t="shared" si="319"/>
        <v>1.5801082617314268</v>
      </c>
      <c r="BD289">
        <f t="shared" si="328"/>
        <v>-0.0028654008273953924</v>
      </c>
      <c r="BE289">
        <f>SUM(AY$266:AY289)/$AY$370*100</f>
        <v>38.27204617042185</v>
      </c>
      <c r="BF289" s="107">
        <f t="shared" si="329"/>
        <v>1</v>
      </c>
      <c r="BG289">
        <f t="shared" si="320"/>
        <v>787.7404190641885</v>
      </c>
    </row>
    <row r="290" spans="1:59" ht="12.75">
      <c r="A290" s="50"/>
      <c r="B290" s="55">
        <f t="shared" si="330"/>
        <v>71.75400000000009</v>
      </c>
      <c r="C290" s="55">
        <f t="shared" si="274"/>
        <v>71.75400000000009</v>
      </c>
      <c r="D290" s="60">
        <f t="shared" si="275"/>
        <v>-0.012114738548457349</v>
      </c>
      <c r="E290" s="55">
        <f t="shared" si="276"/>
        <v>0</v>
      </c>
      <c r="F290" s="55">
        <f t="shared" si="277"/>
        <v>2.90888208249388E-07</v>
      </c>
      <c r="G290" s="55">
        <f t="shared" si="278"/>
        <v>-1.9183229778693086E-07</v>
      </c>
      <c r="H290" s="60">
        <f t="shared" si="279"/>
        <v>0</v>
      </c>
      <c r="I290" s="60">
        <f t="shared" si="280"/>
        <v>3.1</v>
      </c>
      <c r="J290" s="55">
        <f t="shared" si="281"/>
        <v>71.75399881063984</v>
      </c>
      <c r="K290" s="55">
        <f t="shared" si="282"/>
        <v>0.00011307743493871661</v>
      </c>
      <c r="L290" s="55">
        <f t="shared" si="283"/>
        <v>5.809859307542059E-05</v>
      </c>
      <c r="M290" s="60">
        <f t="shared" si="284"/>
        <v>-0.01211473869083679</v>
      </c>
      <c r="N290" s="60">
        <f t="shared" si="285"/>
        <v>3.087885261309163</v>
      </c>
      <c r="O290" s="60">
        <f t="shared" si="286"/>
        <v>71.7239957908302</v>
      </c>
      <c r="P290" s="60">
        <f t="shared" si="287"/>
        <v>0.08731824236022838</v>
      </c>
      <c r="Q290" s="55">
        <f t="shared" si="288"/>
        <v>0.17457838612738133</v>
      </c>
      <c r="R290" s="55">
        <f t="shared" si="289"/>
        <v>163.58417154477155</v>
      </c>
      <c r="S290" s="55">
        <f t="shared" si="290"/>
        <v>0.06936198609053054</v>
      </c>
      <c r="T290" s="55">
        <f t="shared" si="291"/>
        <v>0.035854413946320246</v>
      </c>
      <c r="U290" s="55">
        <f t="shared" si="292"/>
        <v>106.3115986236532</v>
      </c>
      <c r="V290" s="55">
        <f t="shared" si="293"/>
        <v>18.750586528007165</v>
      </c>
      <c r="W290" s="55">
        <f t="shared" si="294"/>
        <v>522.7404078419139</v>
      </c>
      <c r="X290" s="55">
        <f t="shared" si="295"/>
        <v>125.6198580391524</v>
      </c>
      <c r="Y290" s="55">
        <f t="shared" si="321"/>
        <v>-71.75400000000009</v>
      </c>
      <c r="Z290" s="60">
        <f t="shared" si="296"/>
        <v>-0.012114738548457349</v>
      </c>
      <c r="AA290" s="55">
        <f t="shared" si="297"/>
        <v>0</v>
      </c>
      <c r="AB290" s="55">
        <f t="shared" si="298"/>
        <v>2.90888208249388E-07</v>
      </c>
      <c r="AC290" s="55">
        <f t="shared" si="299"/>
        <v>-1.9183229778693086E-07</v>
      </c>
      <c r="AD290" s="60">
        <f t="shared" si="300"/>
        <v>0</v>
      </c>
      <c r="AE290" s="60">
        <f t="shared" si="301"/>
        <v>3.1</v>
      </c>
      <c r="AF290" s="55">
        <f t="shared" si="302"/>
        <v>-71.75400118936034</v>
      </c>
      <c r="AG290" s="55">
        <f t="shared" si="303"/>
        <v>-0.00011307749882837406</v>
      </c>
      <c r="AH290" s="55">
        <f t="shared" si="304"/>
        <v>-5.8680402487277936E-05</v>
      </c>
      <c r="AI290" s="60">
        <f t="shared" si="305"/>
        <v>-0.012114738406077907</v>
      </c>
      <c r="AJ290" s="60">
        <f t="shared" si="306"/>
        <v>3.087885261593922</v>
      </c>
      <c r="AK290" s="60">
        <f t="shared" si="307"/>
        <v>-71.7236977140934</v>
      </c>
      <c r="AL290" s="60">
        <f t="shared" si="308"/>
        <v>-0.08731846060023962</v>
      </c>
      <c r="AM290" s="55">
        <f t="shared" si="309"/>
        <v>-0.17457824079799197</v>
      </c>
      <c r="AN290" s="55">
        <f t="shared" si="310"/>
        <v>163.58279566921453</v>
      </c>
      <c r="AO290" s="55">
        <f t="shared" si="311"/>
        <v>-0.06936281601384611</v>
      </c>
      <c r="AP290" s="55">
        <f t="shared" si="312"/>
        <v>-0.03585260877029975</v>
      </c>
      <c r="AQ290" s="55">
        <f t="shared" si="313"/>
        <v>106.31295893756834</v>
      </c>
      <c r="AR290" s="55">
        <f t="shared" si="314"/>
        <v>-18.75081052079314</v>
      </c>
      <c r="AS290" s="55">
        <f t="shared" si="315"/>
        <v>522.7729952736403</v>
      </c>
      <c r="AT290" s="55">
        <f t="shared" si="316"/>
        <v>125.65242990923696</v>
      </c>
      <c r="AU290" s="55">
        <f t="shared" si="317"/>
        <v>125.6361435638557</v>
      </c>
      <c r="AV290" s="55">
        <f t="shared" si="318"/>
        <v>0.009118298489752874</v>
      </c>
      <c r="AW290" s="55">
        <f t="shared" si="322"/>
        <v>0.584158284919552</v>
      </c>
      <c r="AX290" s="55">
        <f t="shared" si="323"/>
        <v>0.6541263484968388</v>
      </c>
      <c r="AY290" s="55">
        <f t="shared" si="324"/>
        <v>936.6828716465378</v>
      </c>
      <c r="AZ290">
        <f t="shared" si="325"/>
        <v>0.9112214591679715</v>
      </c>
      <c r="BA290">
        <f t="shared" si="326"/>
        <v>0.2570951106711326</v>
      </c>
      <c r="BB290">
        <f t="shared" si="327"/>
        <v>2.314179423570157</v>
      </c>
      <c r="BC290">
        <f t="shared" si="319"/>
        <v>1.6600530750733182</v>
      </c>
      <c r="BD290">
        <f t="shared" si="328"/>
        <v>-0.002969800885807672</v>
      </c>
      <c r="BE290">
        <f>SUM(AY$266:AY290)/$AY$370*100</f>
        <v>38.58545942704991</v>
      </c>
      <c r="BF290" s="107">
        <f t="shared" si="329"/>
        <v>1</v>
      </c>
      <c r="BG290">
        <f t="shared" si="320"/>
        <v>936.6828716465378</v>
      </c>
    </row>
    <row r="291" spans="1:59" ht="12.75">
      <c r="A291" s="50"/>
      <c r="B291" s="55">
        <f t="shared" si="330"/>
        <v>70.4750000000001</v>
      </c>
      <c r="C291" s="55">
        <f t="shared" si="274"/>
        <v>70.4750000000001</v>
      </c>
      <c r="D291" s="60">
        <f t="shared" si="275"/>
        <v>-0.01224599147151284</v>
      </c>
      <c r="E291" s="55">
        <f t="shared" si="276"/>
        <v>0</v>
      </c>
      <c r="F291" s="55">
        <f t="shared" si="277"/>
        <v>2.90888208249388E-07</v>
      </c>
      <c r="G291" s="55">
        <f t="shared" si="278"/>
        <v>-1.9183229778693086E-07</v>
      </c>
      <c r="H291" s="60">
        <f t="shared" si="279"/>
        <v>0</v>
      </c>
      <c r="I291" s="60">
        <f t="shared" si="280"/>
        <v>3.1</v>
      </c>
      <c r="J291" s="55">
        <f t="shared" si="281"/>
        <v>70.47499881063985</v>
      </c>
      <c r="K291" s="55">
        <f t="shared" si="282"/>
        <v>7.958389032494337E-05</v>
      </c>
      <c r="L291" s="55">
        <f t="shared" si="283"/>
        <v>4.080362422135829E-05</v>
      </c>
      <c r="M291" s="60">
        <f t="shared" si="284"/>
        <v>-0.012245991573826998</v>
      </c>
      <c r="N291" s="60">
        <f t="shared" si="285"/>
        <v>3.087754008426173</v>
      </c>
      <c r="O291" s="60">
        <f t="shared" si="286"/>
        <v>70.45392718791778</v>
      </c>
      <c r="P291" s="60">
        <f t="shared" si="287"/>
        <v>0.08575193958550732</v>
      </c>
      <c r="Q291" s="55">
        <f t="shared" si="288"/>
        <v>0.1714630755467933</v>
      </c>
      <c r="R291" s="55">
        <f t="shared" si="289"/>
        <v>163.56744582563522</v>
      </c>
      <c r="S291" s="55">
        <f t="shared" si="290"/>
        <v>0.06812294435231571</v>
      </c>
      <c r="T291" s="55">
        <f t="shared" si="291"/>
        <v>0.03521718684216188</v>
      </c>
      <c r="U291" s="55">
        <f t="shared" si="292"/>
        <v>106.35134992090588</v>
      </c>
      <c r="V291" s="55">
        <f t="shared" si="293"/>
        <v>18.416160096189714</v>
      </c>
      <c r="W291" s="55">
        <f t="shared" si="294"/>
        <v>522.7148323929779</v>
      </c>
      <c r="X291" s="55">
        <f t="shared" si="295"/>
        <v>125.61730816833267</v>
      </c>
      <c r="Y291" s="55">
        <f t="shared" si="321"/>
        <v>-70.4750000000001</v>
      </c>
      <c r="Z291" s="60">
        <f t="shared" si="296"/>
        <v>-0.01224599147151284</v>
      </c>
      <c r="AA291" s="55">
        <f t="shared" si="297"/>
        <v>0</v>
      </c>
      <c r="AB291" s="55">
        <f t="shared" si="298"/>
        <v>2.90888208249388E-07</v>
      </c>
      <c r="AC291" s="55">
        <f t="shared" si="299"/>
        <v>-1.9183229778693086E-07</v>
      </c>
      <c r="AD291" s="60">
        <f t="shared" si="300"/>
        <v>0</v>
      </c>
      <c r="AE291" s="60">
        <f t="shared" si="301"/>
        <v>3.1</v>
      </c>
      <c r="AF291" s="55">
        <f t="shared" si="302"/>
        <v>-70.47500118936034</v>
      </c>
      <c r="AG291" s="55">
        <f t="shared" si="303"/>
        <v>-7.958395102929117E-05</v>
      </c>
      <c r="AH291" s="55">
        <f t="shared" si="304"/>
        <v>-4.138543198598675E-05</v>
      </c>
      <c r="AI291" s="60">
        <f t="shared" si="305"/>
        <v>-0.012245991369651876</v>
      </c>
      <c r="AJ291" s="60">
        <f t="shared" si="306"/>
        <v>3.0877540086303483</v>
      </c>
      <c r="AK291" s="60">
        <f t="shared" si="307"/>
        <v>-70.45362911210853</v>
      </c>
      <c r="AL291" s="60">
        <f t="shared" si="308"/>
        <v>-0.08575215787474413</v>
      </c>
      <c r="AM291" s="55">
        <f t="shared" si="309"/>
        <v>-0.1714629303175023</v>
      </c>
      <c r="AN291" s="55">
        <f t="shared" si="310"/>
        <v>163.56604514972014</v>
      </c>
      <c r="AO291" s="55">
        <f t="shared" si="311"/>
        <v>-0.06812377419716963</v>
      </c>
      <c r="AP291" s="55">
        <f t="shared" si="312"/>
        <v>-0.035215381923163036</v>
      </c>
      <c r="AQ291" s="55">
        <f t="shared" si="313"/>
        <v>106.35273531417232</v>
      </c>
      <c r="AR291" s="55">
        <f t="shared" si="314"/>
        <v>-18.416384086906998</v>
      </c>
      <c r="AS291" s="55">
        <f t="shared" si="315"/>
        <v>522.7480035954503</v>
      </c>
      <c r="AT291" s="55">
        <f t="shared" si="316"/>
        <v>125.65046408815647</v>
      </c>
      <c r="AU291" s="55">
        <f t="shared" si="317"/>
        <v>125.63388570306303</v>
      </c>
      <c r="AV291" s="55">
        <f t="shared" si="318"/>
        <v>0.006860437697085331</v>
      </c>
      <c r="AW291" s="55">
        <f t="shared" si="322"/>
        <v>0.5840556163229796</v>
      </c>
      <c r="AX291" s="55">
        <f t="shared" si="323"/>
        <v>0.483398101014279</v>
      </c>
      <c r="AY291" s="55">
        <f t="shared" si="324"/>
        <v>1263.8170804179827</v>
      </c>
      <c r="AZ291">
        <f t="shared" si="325"/>
        <v>0.8257546668301191</v>
      </c>
      <c r="BA291">
        <f t="shared" si="326"/>
        <v>0.3423565658158402</v>
      </c>
      <c r="BB291">
        <f t="shared" si="327"/>
        <v>2.228712631232305</v>
      </c>
      <c r="BC291">
        <f t="shared" si="319"/>
        <v>1.745314530218026</v>
      </c>
      <c r="BD291">
        <f t="shared" si="328"/>
        <v>-0.003072469482380047</v>
      </c>
      <c r="BE291">
        <f>SUM(AY$266:AY291)/$AY$370*100</f>
        <v>39.00833149928039</v>
      </c>
      <c r="BF291" s="107">
        <f t="shared" si="329"/>
        <v>1</v>
      </c>
      <c r="BG291">
        <f t="shared" si="320"/>
        <v>1263.8170804179827</v>
      </c>
    </row>
    <row r="292" spans="1:59" ht="12.75">
      <c r="A292" s="50"/>
      <c r="B292" s="55">
        <f t="shared" si="330"/>
        <v>69.1960000000001</v>
      </c>
      <c r="C292" s="55">
        <f t="shared" si="274"/>
        <v>69.1960000000001</v>
      </c>
      <c r="D292" s="60">
        <f t="shared" si="275"/>
        <v>-0.012334966018825666</v>
      </c>
      <c r="E292" s="55">
        <f t="shared" si="276"/>
        <v>0</v>
      </c>
      <c r="F292" s="55">
        <f t="shared" si="277"/>
        <v>2.90888208249388E-07</v>
      </c>
      <c r="G292" s="55">
        <f t="shared" si="278"/>
        <v>-1.9183229778693086E-07</v>
      </c>
      <c r="H292" s="60">
        <f t="shared" si="279"/>
        <v>0</v>
      </c>
      <c r="I292" s="60">
        <f t="shared" si="280"/>
        <v>3.1</v>
      </c>
      <c r="J292" s="55">
        <f t="shared" si="281"/>
        <v>69.19599881063985</v>
      </c>
      <c r="K292" s="55">
        <f t="shared" si="282"/>
        <v>4.7787678653554017E-05</v>
      </c>
      <c r="L292" s="55">
        <f t="shared" si="283"/>
        <v>2.4385102640616795E-05</v>
      </c>
      <c r="M292" s="60">
        <f t="shared" si="284"/>
        <v>-0.012334966082654386</v>
      </c>
      <c r="N292" s="60">
        <f t="shared" si="285"/>
        <v>3.0876650339173457</v>
      </c>
      <c r="O292" s="60">
        <f t="shared" si="286"/>
        <v>69.18340596860745</v>
      </c>
      <c r="P292" s="60">
        <f t="shared" si="287"/>
        <v>0.08418616745104908</v>
      </c>
      <c r="Q292" s="55">
        <f t="shared" si="288"/>
        <v>0.16834794979945755</v>
      </c>
      <c r="R292" s="55">
        <f t="shared" si="289"/>
        <v>163.55103763376115</v>
      </c>
      <c r="S292" s="55">
        <f t="shared" si="290"/>
        <v>0.0668840388488228</v>
      </c>
      <c r="T292" s="55">
        <f t="shared" si="291"/>
        <v>0.03457987210181196</v>
      </c>
      <c r="U292" s="55">
        <f t="shared" si="292"/>
        <v>106.39036684166155</v>
      </c>
      <c r="V292" s="55">
        <f t="shared" si="293"/>
        <v>18.08174216682935</v>
      </c>
      <c r="W292" s="55">
        <f t="shared" si="294"/>
        <v>522.6894521800259</v>
      </c>
      <c r="X292" s="55">
        <f t="shared" si="295"/>
        <v>125.61453668426225</v>
      </c>
      <c r="Y292" s="55">
        <f t="shared" si="321"/>
        <v>-69.1960000000001</v>
      </c>
      <c r="Z292" s="60">
        <f t="shared" si="296"/>
        <v>-0.012334966018825666</v>
      </c>
      <c r="AA292" s="55">
        <f t="shared" si="297"/>
        <v>0</v>
      </c>
      <c r="AB292" s="55">
        <f t="shared" si="298"/>
        <v>2.90888208249388E-07</v>
      </c>
      <c r="AC292" s="55">
        <f t="shared" si="299"/>
        <v>-1.9183229778693086E-07</v>
      </c>
      <c r="AD292" s="60">
        <f t="shared" si="300"/>
        <v>0</v>
      </c>
      <c r="AE292" s="60">
        <f t="shared" si="301"/>
        <v>3.1</v>
      </c>
      <c r="AF292" s="55">
        <f t="shared" si="302"/>
        <v>-69.19600118936035</v>
      </c>
      <c r="AG292" s="55">
        <f t="shared" si="303"/>
        <v>-4.7787736229720074E-05</v>
      </c>
      <c r="AH292" s="55">
        <f t="shared" si="304"/>
        <v>-2.496690878842371E-05</v>
      </c>
      <c r="AI292" s="60">
        <f t="shared" si="305"/>
        <v>-0.012334965954998611</v>
      </c>
      <c r="AJ292" s="60">
        <f t="shared" si="306"/>
        <v>3.0876650340450014</v>
      </c>
      <c r="AK292" s="60">
        <f t="shared" si="307"/>
        <v>-69.18310789368525</v>
      </c>
      <c r="AL292" s="60">
        <f t="shared" si="308"/>
        <v>-0.0841863857885433</v>
      </c>
      <c r="AM292" s="55">
        <f t="shared" si="309"/>
        <v>-0.16834780466829818</v>
      </c>
      <c r="AN292" s="55">
        <f t="shared" si="310"/>
        <v>163.5496112372511</v>
      </c>
      <c r="AO292" s="55">
        <f t="shared" si="311"/>
        <v>-0.0668848686167243</v>
      </c>
      <c r="AP292" s="55">
        <f t="shared" si="312"/>
        <v>-0.03457806743484959</v>
      </c>
      <c r="AQ292" s="55">
        <f t="shared" si="313"/>
        <v>106.39177823442941</v>
      </c>
      <c r="AR292" s="55">
        <f t="shared" si="314"/>
        <v>-18.081966155535845</v>
      </c>
      <c r="AS292" s="55">
        <f t="shared" si="315"/>
        <v>522.7232288559564</v>
      </c>
      <c r="AT292" s="55">
        <f t="shared" si="316"/>
        <v>125.64829835645082</v>
      </c>
      <c r="AU292" s="55">
        <f t="shared" si="317"/>
        <v>125.6314170795021</v>
      </c>
      <c r="AV292" s="55">
        <f t="shared" si="318"/>
        <v>0.004391814136155858</v>
      </c>
      <c r="AW292" s="55">
        <f t="shared" si="322"/>
        <v>0.583954685001085</v>
      </c>
      <c r="AX292" s="55">
        <f t="shared" si="323"/>
        <v>0.3038499311154371</v>
      </c>
      <c r="AY292" s="55">
        <f t="shared" si="324"/>
        <v>2231.495384725303</v>
      </c>
      <c r="AZ292">
        <f t="shared" si="325"/>
        <v>0.7358796505588037</v>
      </c>
      <c r="BA292">
        <f t="shared" si="326"/>
        <v>0.4320297194433665</v>
      </c>
      <c r="BB292">
        <f t="shared" si="327"/>
        <v>2.1388376149609893</v>
      </c>
      <c r="BC292">
        <f t="shared" si="319"/>
        <v>1.834987683845552</v>
      </c>
      <c r="BD292">
        <f t="shared" si="328"/>
        <v>-0.003173400804274751</v>
      </c>
      <c r="BE292">
        <f>SUM(AY$266:AY292)/$AY$370*100</f>
        <v>39.754987872368375</v>
      </c>
      <c r="BF292" s="107">
        <f t="shared" si="329"/>
        <v>1</v>
      </c>
      <c r="BG292">
        <f t="shared" si="320"/>
        <v>2231.495384725303</v>
      </c>
    </row>
    <row r="293" spans="1:59" ht="12.75">
      <c r="A293" s="50"/>
      <c r="B293" s="55">
        <f t="shared" si="330"/>
        <v>67.9170000000001</v>
      </c>
      <c r="C293" s="55">
        <f t="shared" si="274"/>
        <v>67.9170000000001</v>
      </c>
      <c r="D293" s="60">
        <f t="shared" si="275"/>
        <v>-0.012383840477289576</v>
      </c>
      <c r="E293" s="55">
        <f t="shared" si="276"/>
        <v>0</v>
      </c>
      <c r="F293" s="55">
        <f t="shared" si="277"/>
        <v>2.90888208249388E-07</v>
      </c>
      <c r="G293" s="55">
        <f t="shared" si="278"/>
        <v>-1.9183229778693086E-07</v>
      </c>
      <c r="H293" s="60">
        <f t="shared" si="279"/>
        <v>0</v>
      </c>
      <c r="I293" s="60">
        <f t="shared" si="280"/>
        <v>3.1</v>
      </c>
      <c r="J293" s="55">
        <f t="shared" si="281"/>
        <v>67.91699881063985</v>
      </c>
      <c r="K293" s="55">
        <f t="shared" si="282"/>
        <v>1.765808883546008E-05</v>
      </c>
      <c r="L293" s="55">
        <f t="shared" si="283"/>
        <v>8.827170049603785E-06</v>
      </c>
      <c r="M293" s="60">
        <f t="shared" si="284"/>
        <v>-0.012383840504620824</v>
      </c>
      <c r="N293" s="60">
        <f t="shared" si="285"/>
        <v>3.0876161594953793</v>
      </c>
      <c r="O293" s="60">
        <f t="shared" si="286"/>
        <v>67.91244032470168</v>
      </c>
      <c r="P293" s="60">
        <f t="shared" si="287"/>
        <v>0.08262091650962458</v>
      </c>
      <c r="Q293" s="55">
        <f t="shared" si="288"/>
        <v>0.16523300584919956</v>
      </c>
      <c r="R293" s="55">
        <f t="shared" si="289"/>
        <v>163.53494613343196</v>
      </c>
      <c r="S293" s="55">
        <f t="shared" si="290"/>
        <v>0.06564526782291977</v>
      </c>
      <c r="T293" s="55">
        <f t="shared" si="291"/>
        <v>0.033942470203360026</v>
      </c>
      <c r="U293" s="55">
        <f t="shared" si="292"/>
        <v>106.42865035479815</v>
      </c>
      <c r="V293" s="55">
        <f t="shared" si="293"/>
        <v>17.747332788098294</v>
      </c>
      <c r="W293" s="55">
        <f t="shared" si="294"/>
        <v>522.6642799559133</v>
      </c>
      <c r="X293" s="55">
        <f t="shared" si="295"/>
        <v>125.6115564729572</v>
      </c>
      <c r="Y293" s="55">
        <f t="shared" si="321"/>
        <v>-67.9170000000001</v>
      </c>
      <c r="Z293" s="60">
        <f t="shared" si="296"/>
        <v>-0.012383840477289576</v>
      </c>
      <c r="AA293" s="55">
        <f t="shared" si="297"/>
        <v>0</v>
      </c>
      <c r="AB293" s="55">
        <f t="shared" si="298"/>
        <v>2.90888208249388E-07</v>
      </c>
      <c r="AC293" s="55">
        <f t="shared" si="299"/>
        <v>-1.9183229778693086E-07</v>
      </c>
      <c r="AD293" s="60">
        <f t="shared" si="300"/>
        <v>0</v>
      </c>
      <c r="AE293" s="60">
        <f t="shared" si="301"/>
        <v>3.1</v>
      </c>
      <c r="AF293" s="55">
        <f t="shared" si="302"/>
        <v>-67.91700118936035</v>
      </c>
      <c r="AG293" s="55">
        <f t="shared" si="303"/>
        <v>-1.765814334055496E-05</v>
      </c>
      <c r="AH293" s="55">
        <f t="shared" si="304"/>
        <v>-9.40897461086479E-06</v>
      </c>
      <c r="AI293" s="60">
        <f t="shared" si="305"/>
        <v>-0.012383840449503247</v>
      </c>
      <c r="AJ293" s="60">
        <f t="shared" si="306"/>
        <v>3.087616159550497</v>
      </c>
      <c r="AK293" s="60">
        <f t="shared" si="307"/>
        <v>-67.91214225062738</v>
      </c>
      <c r="AL293" s="60">
        <f t="shared" si="308"/>
        <v>-0.0826211348944127</v>
      </c>
      <c r="AM293" s="55">
        <f t="shared" si="309"/>
        <v>-0.16523286081421454</v>
      </c>
      <c r="AN293" s="55">
        <f t="shared" si="310"/>
        <v>163.53349304412012</v>
      </c>
      <c r="AO293" s="55">
        <f t="shared" si="311"/>
        <v>-0.06564609751537241</v>
      </c>
      <c r="AP293" s="55">
        <f t="shared" si="312"/>
        <v>-0.033940665783469715</v>
      </c>
      <c r="AQ293" s="55">
        <f t="shared" si="313"/>
        <v>106.43008871918903</v>
      </c>
      <c r="AR293" s="55">
        <f t="shared" si="314"/>
        <v>-17.74755677485068</v>
      </c>
      <c r="AS293" s="55">
        <f t="shared" si="315"/>
        <v>522.6986850350708</v>
      </c>
      <c r="AT293" s="55">
        <f t="shared" si="316"/>
        <v>125.64594682719371</v>
      </c>
      <c r="AU293" s="55">
        <f t="shared" si="317"/>
        <v>125.62875119265458</v>
      </c>
      <c r="AV293" s="55">
        <f t="shared" si="318"/>
        <v>0.0017259272886320787</v>
      </c>
      <c r="AW293" s="55">
        <f t="shared" si="322"/>
        <v>0.5838554964824979</v>
      </c>
      <c r="AX293" s="55">
        <f t="shared" si="323"/>
        <v>0.1172063687139319</v>
      </c>
      <c r="AY293" s="55">
        <f t="shared" si="324"/>
        <v>21171.88018602566</v>
      </c>
      <c r="AZ293">
        <f t="shared" si="325"/>
        <v>0.6424586808394639</v>
      </c>
      <c r="BA293">
        <f t="shared" si="326"/>
        <v>0.5252523121255319</v>
      </c>
      <c r="BB293">
        <f t="shared" si="327"/>
        <v>2.04541664524165</v>
      </c>
      <c r="BC293">
        <f t="shared" si="319"/>
        <v>1.9282102765277176</v>
      </c>
      <c r="BD293">
        <f t="shared" si="328"/>
        <v>-0.0032725893228620073</v>
      </c>
      <c r="BE293">
        <f>SUM(AY$266:AY293)/$AY$370*100</f>
        <v>46.83908017180071</v>
      </c>
      <c r="BF293" s="107">
        <f t="shared" si="329"/>
        <v>1</v>
      </c>
      <c r="BG293">
        <f t="shared" si="320"/>
        <v>21171.88018602566</v>
      </c>
    </row>
    <row r="294" spans="1:59" ht="12.75">
      <c r="A294" s="50"/>
      <c r="B294" s="55">
        <f t="shared" si="330"/>
        <v>66.6380000000001</v>
      </c>
      <c r="C294" s="55">
        <f t="shared" si="274"/>
        <v>66.6380000000001</v>
      </c>
      <c r="D294" s="60">
        <f t="shared" si="275"/>
        <v>-0.01239475280479252</v>
      </c>
      <c r="E294" s="55">
        <f t="shared" si="276"/>
        <v>0</v>
      </c>
      <c r="F294" s="55">
        <f t="shared" si="277"/>
        <v>2.90888208249388E-07</v>
      </c>
      <c r="G294" s="55">
        <f t="shared" si="278"/>
        <v>-1.9183229778693086E-07</v>
      </c>
      <c r="H294" s="60">
        <f t="shared" si="279"/>
        <v>0</v>
      </c>
      <c r="I294" s="60">
        <f t="shared" si="280"/>
        <v>3.1</v>
      </c>
      <c r="J294" s="55">
        <f t="shared" si="281"/>
        <v>66.63799881063986</v>
      </c>
      <c r="K294" s="55">
        <f t="shared" si="282"/>
        <v>-1.0835594756380268E-05</v>
      </c>
      <c r="L294" s="55">
        <f t="shared" si="283"/>
        <v>-5.88603415844844E-06</v>
      </c>
      <c r="M294" s="60">
        <f t="shared" si="284"/>
        <v>-0.012394752798040365</v>
      </c>
      <c r="N294" s="60">
        <f t="shared" si="285"/>
        <v>3.0876052472019597</v>
      </c>
      <c r="O294" s="60">
        <f t="shared" si="286"/>
        <v>66.64103844885061</v>
      </c>
      <c r="P294" s="60">
        <f t="shared" si="287"/>
        <v>0.08105617730348823</v>
      </c>
      <c r="Q294" s="55">
        <f t="shared" si="288"/>
        <v>0.1621182406411349</v>
      </c>
      <c r="R294" s="55">
        <f t="shared" si="289"/>
        <v>163.51917050564902</v>
      </c>
      <c r="S294" s="55">
        <f t="shared" si="290"/>
        <v>0.064406629478478</v>
      </c>
      <c r="T294" s="55">
        <f t="shared" si="291"/>
        <v>0.03330498168417889</v>
      </c>
      <c r="U294" s="55">
        <f t="shared" si="292"/>
        <v>106.46620141144706</v>
      </c>
      <c r="V294" s="55">
        <f t="shared" si="293"/>
        <v>17.412931997190153</v>
      </c>
      <c r="W294" s="55">
        <f t="shared" si="294"/>
        <v>522.6393281986834</v>
      </c>
      <c r="X294" s="55">
        <f t="shared" si="295"/>
        <v>125.60838014459318</v>
      </c>
      <c r="Y294" s="55">
        <f t="shared" si="321"/>
        <v>-66.6380000000001</v>
      </c>
      <c r="Z294" s="60">
        <f t="shared" si="296"/>
        <v>-0.01239475280479252</v>
      </c>
      <c r="AA294" s="55">
        <f t="shared" si="297"/>
        <v>0</v>
      </c>
      <c r="AB294" s="55">
        <f t="shared" si="298"/>
        <v>2.90888208249388E-07</v>
      </c>
      <c r="AC294" s="55">
        <f t="shared" si="299"/>
        <v>-1.9183229778693086E-07</v>
      </c>
      <c r="AD294" s="60">
        <f t="shared" si="300"/>
        <v>0</v>
      </c>
      <c r="AE294" s="60">
        <f t="shared" si="301"/>
        <v>3.1</v>
      </c>
      <c r="AF294" s="55">
        <f t="shared" si="302"/>
        <v>-66.63800118936035</v>
      </c>
      <c r="AG294" s="55">
        <f t="shared" si="303"/>
        <v>1.0835543265221709E-05</v>
      </c>
      <c r="AH294" s="55">
        <f t="shared" si="304"/>
        <v>5.304231153558837E-06</v>
      </c>
      <c r="AI294" s="60">
        <f t="shared" si="305"/>
        <v>-0.012394752811544563</v>
      </c>
      <c r="AJ294" s="60">
        <f t="shared" si="306"/>
        <v>3.0876052471884554</v>
      </c>
      <c r="AK294" s="60">
        <f t="shared" si="307"/>
        <v>-66.64074037558642</v>
      </c>
      <c r="AL294" s="60">
        <f t="shared" si="308"/>
        <v>-0.08105639573461096</v>
      </c>
      <c r="AM294" s="55">
        <f t="shared" si="309"/>
        <v>-0.16211809570037547</v>
      </c>
      <c r="AN294" s="55">
        <f t="shared" si="310"/>
        <v>163.5176896953693</v>
      </c>
      <c r="AO294" s="55">
        <f t="shared" si="311"/>
        <v>-0.0644074590969791</v>
      </c>
      <c r="AP294" s="55">
        <f t="shared" si="312"/>
        <v>-0.03330317750641726</v>
      </c>
      <c r="AQ294" s="55">
        <f t="shared" si="313"/>
        <v>106.4676677755433</v>
      </c>
      <c r="AR294" s="55">
        <f t="shared" si="314"/>
        <v>-17.41315598204373</v>
      </c>
      <c r="AS294" s="55">
        <f t="shared" si="315"/>
        <v>522.6743859320652</v>
      </c>
      <c r="AT294" s="55">
        <f t="shared" si="316"/>
        <v>125.64342343179158</v>
      </c>
      <c r="AU294" s="55">
        <f t="shared" si="317"/>
        <v>125.62590131324235</v>
      </c>
      <c r="AV294" s="55">
        <f t="shared" si="318"/>
        <v>-0.0011239521235921757</v>
      </c>
      <c r="AW294" s="55">
        <f t="shared" si="322"/>
        <v>0.5837580559633603</v>
      </c>
      <c r="AX294" s="55">
        <f t="shared" si="323"/>
        <v>0.07489207315873117</v>
      </c>
      <c r="AY294" s="55">
        <f t="shared" si="324"/>
        <v>2491.0888191751333</v>
      </c>
      <c r="AZ294">
        <f t="shared" si="325"/>
        <v>0.6212040925427259</v>
      </c>
      <c r="BA294">
        <f t="shared" si="326"/>
        <v>0.5463120193839947</v>
      </c>
      <c r="BB294">
        <f t="shared" si="327"/>
        <v>2.0241620569449115</v>
      </c>
      <c r="BC294">
        <f t="shared" si="319"/>
        <v>1.9492699837861802</v>
      </c>
      <c r="BD294">
        <f t="shared" si="328"/>
        <v>-0.0033700298419994112</v>
      </c>
      <c r="BE294">
        <f>SUM(AY$266:AY294)/$AY$370*100</f>
        <v>47.67259627741179</v>
      </c>
      <c r="BF294" s="107">
        <f t="shared" si="329"/>
        <v>1</v>
      </c>
      <c r="BG294">
        <f t="shared" si="320"/>
        <v>2491.0888191751333</v>
      </c>
    </row>
    <row r="295" spans="1:59" ht="12.75">
      <c r="A295" s="50"/>
      <c r="B295" s="55">
        <f t="shared" si="330"/>
        <v>65.35900000000011</v>
      </c>
      <c r="C295" s="55">
        <f t="shared" si="274"/>
        <v>65.35900000000011</v>
      </c>
      <c r="D295" s="60">
        <f t="shared" si="275"/>
        <v>-0.012369800655152696</v>
      </c>
      <c r="E295" s="55">
        <f t="shared" si="276"/>
        <v>0</v>
      </c>
      <c r="F295" s="55">
        <f t="shared" si="277"/>
        <v>2.90888208249388E-07</v>
      </c>
      <c r="G295" s="55">
        <f t="shared" si="278"/>
        <v>-1.9183229778693086E-07</v>
      </c>
      <c r="H295" s="60">
        <f t="shared" si="279"/>
        <v>0</v>
      </c>
      <c r="I295" s="60">
        <f t="shared" si="280"/>
        <v>3.1</v>
      </c>
      <c r="J295" s="55">
        <f t="shared" si="281"/>
        <v>65.35899881063986</v>
      </c>
      <c r="K295" s="55">
        <f t="shared" si="282"/>
        <v>-3.772409225245854E-05</v>
      </c>
      <c r="L295" s="55">
        <f t="shared" si="283"/>
        <v>-1.9770372898680286E-05</v>
      </c>
      <c r="M295" s="60">
        <f t="shared" si="284"/>
        <v>-0.01236980061578341</v>
      </c>
      <c r="N295" s="60">
        <f t="shared" si="285"/>
        <v>3.0876301993842166</v>
      </c>
      <c r="O295" s="60">
        <f t="shared" si="286"/>
        <v>65.36920853457227</v>
      </c>
      <c r="P295" s="60">
        <f t="shared" si="287"/>
        <v>0.07949194036461513</v>
      </c>
      <c r="Q295" s="55">
        <f t="shared" si="288"/>
        <v>0.15900365110212894</v>
      </c>
      <c r="R295" s="55">
        <f t="shared" si="289"/>
        <v>163.50370994839307</v>
      </c>
      <c r="S295" s="55">
        <f t="shared" si="290"/>
        <v>0.06316812198106116</v>
      </c>
      <c r="T295" s="55">
        <f t="shared" si="291"/>
        <v>0.03266740714000663</v>
      </c>
      <c r="U295" s="55">
        <f t="shared" si="292"/>
        <v>106.50302094465479</v>
      </c>
      <c r="V295" s="55">
        <f t="shared" si="293"/>
        <v>17.078539820508322</v>
      </c>
      <c r="W295" s="55">
        <f t="shared" si="294"/>
        <v>522.6146091058125</v>
      </c>
      <c r="X295" s="55">
        <f t="shared" si="295"/>
        <v>125.60502002767419</v>
      </c>
      <c r="Y295" s="55">
        <f t="shared" si="321"/>
        <v>-65.35900000000011</v>
      </c>
      <c r="Z295" s="60">
        <f t="shared" si="296"/>
        <v>-0.012369800655152696</v>
      </c>
      <c r="AA295" s="55">
        <f t="shared" si="297"/>
        <v>0</v>
      </c>
      <c r="AB295" s="55">
        <f t="shared" si="298"/>
        <v>2.90888208249388E-07</v>
      </c>
      <c r="AC295" s="55">
        <f t="shared" si="299"/>
        <v>-1.9183229778693086E-07</v>
      </c>
      <c r="AD295" s="60">
        <f t="shared" si="300"/>
        <v>0</v>
      </c>
      <c r="AE295" s="60">
        <f t="shared" si="301"/>
        <v>3.1</v>
      </c>
      <c r="AF295" s="55">
        <f t="shared" si="302"/>
        <v>-65.35900118936036</v>
      </c>
      <c r="AG295" s="55">
        <f t="shared" si="303"/>
        <v>3.772404371810839E-05</v>
      </c>
      <c r="AH295" s="55">
        <f t="shared" si="304"/>
        <v>1.9188571420096055E-05</v>
      </c>
      <c r="AI295" s="60">
        <f t="shared" si="305"/>
        <v>-0.012369800694068789</v>
      </c>
      <c r="AJ295" s="60">
        <f t="shared" si="306"/>
        <v>3.087630199305931</v>
      </c>
      <c r="AK295" s="60">
        <f t="shared" si="307"/>
        <v>-65.36891046208166</v>
      </c>
      <c r="AL295" s="60">
        <f t="shared" si="308"/>
        <v>-0.07949215884111765</v>
      </c>
      <c r="AM295" s="55">
        <f t="shared" si="309"/>
        <v>-0.15900350625365542</v>
      </c>
      <c r="AN295" s="55">
        <f t="shared" si="310"/>
        <v>163.50220032863785</v>
      </c>
      <c r="AO295" s="55">
        <f t="shared" si="311"/>
        <v>-0.06316895152710268</v>
      </c>
      <c r="AP295" s="55">
        <f t="shared" si="312"/>
        <v>-0.032665603199450055</v>
      </c>
      <c r="AQ295" s="55">
        <f t="shared" si="313"/>
        <v>106.50451639688197</v>
      </c>
      <c r="AR295" s="55">
        <f t="shared" si="314"/>
        <v>-17.078763803517244</v>
      </c>
      <c r="AS295" s="55">
        <f t="shared" si="315"/>
        <v>522.6503451690683</v>
      </c>
      <c r="AT295" s="55">
        <f t="shared" si="316"/>
        <v>125.64074192340183</v>
      </c>
      <c r="AU295" s="55">
        <f t="shared" si="317"/>
        <v>125.62288048201997</v>
      </c>
      <c r="AV295" s="55">
        <f t="shared" si="318"/>
        <v>-0.004144783345978453</v>
      </c>
      <c r="AW295" s="55">
        <f t="shared" si="322"/>
        <v>0.5836623688699949</v>
      </c>
      <c r="AX295" s="55">
        <f t="shared" si="323"/>
        <v>0.27088753479991</v>
      </c>
      <c r="AY295" s="55">
        <f t="shared" si="324"/>
        <v>1127.237555380307</v>
      </c>
      <c r="AZ295">
        <f t="shared" si="325"/>
        <v>0.7191061362699499</v>
      </c>
      <c r="BA295">
        <f t="shared" si="326"/>
        <v>0.4482186014700399</v>
      </c>
      <c r="BB295">
        <f t="shared" si="327"/>
        <v>2.1220641006721355</v>
      </c>
      <c r="BC295">
        <f t="shared" si="319"/>
        <v>1.8511765658722257</v>
      </c>
      <c r="BD295">
        <f t="shared" si="328"/>
        <v>-0.003465716935364904</v>
      </c>
      <c r="BE295">
        <f>SUM(AY$266:AY295)/$AY$370*100</f>
        <v>48.04976896191297</v>
      </c>
      <c r="BF295" s="107">
        <f t="shared" si="329"/>
        <v>1</v>
      </c>
      <c r="BG295">
        <f t="shared" si="320"/>
        <v>1127.237555380307</v>
      </c>
    </row>
    <row r="296" spans="1:59" ht="12.75">
      <c r="A296" s="50"/>
      <c r="B296" s="55">
        <f t="shared" si="330"/>
        <v>64.08000000000011</v>
      </c>
      <c r="C296" s="55">
        <f t="shared" si="274"/>
        <v>64.08000000000011</v>
      </c>
      <c r="D296" s="60">
        <f t="shared" si="275"/>
        <v>-0.012311041394243438</v>
      </c>
      <c r="E296" s="55">
        <f t="shared" si="276"/>
        <v>0</v>
      </c>
      <c r="F296" s="55">
        <f t="shared" si="277"/>
        <v>2.90888208249388E-07</v>
      </c>
      <c r="G296" s="55">
        <f t="shared" si="278"/>
        <v>-1.9183229778693086E-07</v>
      </c>
      <c r="H296" s="60">
        <f t="shared" si="279"/>
        <v>0</v>
      </c>
      <c r="I296" s="60">
        <f t="shared" si="280"/>
        <v>3.1</v>
      </c>
      <c r="J296" s="55">
        <f t="shared" si="281"/>
        <v>64.07999881063986</v>
      </c>
      <c r="K296" s="55">
        <f t="shared" si="282"/>
        <v>-6.3038128249749E-05</v>
      </c>
      <c r="L296" s="55">
        <f t="shared" si="283"/>
        <v>-3.284171137822643E-05</v>
      </c>
      <c r="M296" s="60">
        <f t="shared" si="284"/>
        <v>-0.012311041325044791</v>
      </c>
      <c r="N296" s="60">
        <f t="shared" si="285"/>
        <v>3.0876889586749554</v>
      </c>
      <c r="O296" s="60">
        <f t="shared" si="286"/>
        <v>64.09695877627058</v>
      </c>
      <c r="P296" s="60">
        <f t="shared" si="287"/>
        <v>0.07792819621493614</v>
      </c>
      <c r="Q296" s="55">
        <f t="shared" si="288"/>
        <v>0.15588923414125053</v>
      </c>
      <c r="R296" s="55">
        <f t="shared" si="289"/>
        <v>163.48856367690166</v>
      </c>
      <c r="S296" s="55">
        <f t="shared" si="290"/>
        <v>0.061929743458617875</v>
      </c>
      <c r="T296" s="55">
        <f t="shared" si="291"/>
        <v>0.032029747224014776</v>
      </c>
      <c r="U296" s="55">
        <f t="shared" si="292"/>
        <v>106.5391098690298</v>
      </c>
      <c r="V296" s="55">
        <f t="shared" si="293"/>
        <v>16.744156273855783</v>
      </c>
      <c r="W296" s="55">
        <f t="shared" si="294"/>
        <v>522.590134588002</v>
      </c>
      <c r="X296" s="55">
        <f t="shared" si="295"/>
        <v>125.60148816274716</v>
      </c>
      <c r="Y296" s="55">
        <f t="shared" si="321"/>
        <v>-64.08000000000011</v>
      </c>
      <c r="Z296" s="60">
        <f t="shared" si="296"/>
        <v>-0.012311041394243438</v>
      </c>
      <c r="AA296" s="55">
        <f t="shared" si="297"/>
        <v>0</v>
      </c>
      <c r="AB296" s="55">
        <f t="shared" si="298"/>
        <v>2.90888208249388E-07</v>
      </c>
      <c r="AC296" s="55">
        <f t="shared" si="299"/>
        <v>-1.9183229778693086E-07</v>
      </c>
      <c r="AD296" s="60">
        <f t="shared" si="300"/>
        <v>0</v>
      </c>
      <c r="AE296" s="60">
        <f t="shared" si="301"/>
        <v>3.1</v>
      </c>
      <c r="AF296" s="55">
        <f t="shared" si="302"/>
        <v>-64.08000118936036</v>
      </c>
      <c r="AG296" s="55">
        <f t="shared" si="303"/>
        <v>6.303808261505506E-05</v>
      </c>
      <c r="AH296" s="55">
        <f t="shared" si="304"/>
        <v>3.22599113959654E-05</v>
      </c>
      <c r="AI296" s="60">
        <f t="shared" si="305"/>
        <v>-0.01231104146435169</v>
      </c>
      <c r="AJ296" s="60">
        <f t="shared" si="306"/>
        <v>3.087688958535648</v>
      </c>
      <c r="AK296" s="60">
        <f t="shared" si="307"/>
        <v>-64.09666070451831</v>
      </c>
      <c r="AL296" s="60">
        <f t="shared" si="308"/>
        <v>-0.07792841473586784</v>
      </c>
      <c r="AM296" s="55">
        <f t="shared" si="309"/>
        <v>-0.15588908938313165</v>
      </c>
      <c r="AN296" s="55">
        <f t="shared" si="310"/>
        <v>163.48702409400272</v>
      </c>
      <c r="AO296" s="55">
        <f t="shared" si="311"/>
        <v>-0.06193057293368702</v>
      </c>
      <c r="AP296" s="55">
        <f t="shared" si="312"/>
        <v>-0.032027943515757606</v>
      </c>
      <c r="AQ296" s="55">
        <f t="shared" si="313"/>
        <v>106.5406355629757</v>
      </c>
      <c r="AR296" s="55">
        <f t="shared" si="314"/>
        <v>-16.744380255073207</v>
      </c>
      <c r="AS296" s="55">
        <f t="shared" si="315"/>
        <v>522.6265761951842</v>
      </c>
      <c r="AT296" s="55">
        <f t="shared" si="316"/>
        <v>125.63791588097638</v>
      </c>
      <c r="AU296" s="55">
        <f t="shared" si="317"/>
        <v>125.61970150865301</v>
      </c>
      <c r="AV296" s="55">
        <f t="shared" si="318"/>
        <v>-0.007323756712935392</v>
      </c>
      <c r="AW296" s="55">
        <f t="shared" si="322"/>
        <v>0.5835684409881903</v>
      </c>
      <c r="AX296" s="55">
        <f t="shared" si="323"/>
        <v>0.46930343137604885</v>
      </c>
      <c r="AY296" s="55">
        <f t="shared" si="324"/>
        <v>714.9828845539436</v>
      </c>
      <c r="AZ296">
        <f t="shared" si="325"/>
        <v>0.8182201566762147</v>
      </c>
      <c r="BA296">
        <f t="shared" si="326"/>
        <v>0.3489167253001658</v>
      </c>
      <c r="BB296">
        <f t="shared" si="327"/>
        <v>2.2211781210784003</v>
      </c>
      <c r="BC296">
        <f t="shared" si="319"/>
        <v>1.7518746897023516</v>
      </c>
      <c r="BD296">
        <f t="shared" si="328"/>
        <v>-0.003559644817169527</v>
      </c>
      <c r="BE296">
        <f>SUM(AY$266:AY296)/$AY$370*100</f>
        <v>48.28900159983605</v>
      </c>
      <c r="BF296" s="107">
        <f t="shared" si="329"/>
        <v>1</v>
      </c>
      <c r="BG296">
        <f t="shared" si="320"/>
        <v>714.9828845539436</v>
      </c>
    </row>
    <row r="297" spans="1:59" ht="12.75">
      <c r="A297" s="50"/>
      <c r="B297" s="55">
        <f t="shared" si="330"/>
        <v>62.80100000000011</v>
      </c>
      <c r="C297" s="55">
        <f t="shared" si="274"/>
        <v>62.80100000000011</v>
      </c>
      <c r="D297" s="60">
        <f t="shared" si="275"/>
        <v>-0.012220492125963212</v>
      </c>
      <c r="E297" s="55">
        <f t="shared" si="276"/>
        <v>0</v>
      </c>
      <c r="F297" s="55">
        <f t="shared" si="277"/>
        <v>2.90888208249388E-07</v>
      </c>
      <c r="G297" s="55">
        <f t="shared" si="278"/>
        <v>-1.9183229778693086E-07</v>
      </c>
      <c r="H297" s="60">
        <f t="shared" si="279"/>
        <v>0</v>
      </c>
      <c r="I297" s="60">
        <f t="shared" si="280"/>
        <v>3.1</v>
      </c>
      <c r="J297" s="55">
        <f t="shared" si="281"/>
        <v>62.80099881063986</v>
      </c>
      <c r="K297" s="55">
        <f t="shared" si="282"/>
        <v>-8.68084317720147E-05</v>
      </c>
      <c r="L297" s="55">
        <f t="shared" si="283"/>
        <v>-4.511591707814574E-05</v>
      </c>
      <c r="M297" s="60">
        <f t="shared" si="284"/>
        <v>-0.012220492027874563</v>
      </c>
      <c r="N297" s="60">
        <f t="shared" si="285"/>
        <v>3.0877795079721255</v>
      </c>
      <c r="O297" s="60">
        <f t="shared" si="286"/>
        <v>62.82429736925153</v>
      </c>
      <c r="P297" s="60">
        <f t="shared" si="287"/>
        <v>0.07636493536657055</v>
      </c>
      <c r="Q297" s="55">
        <f t="shared" si="288"/>
        <v>0.15277498665021924</v>
      </c>
      <c r="R297" s="55">
        <f t="shared" si="289"/>
        <v>163.47373092398038</v>
      </c>
      <c r="S297" s="55">
        <f t="shared" si="290"/>
        <v>0.060691492002174066</v>
      </c>
      <c r="T297" s="55">
        <f t="shared" si="291"/>
        <v>0.03139200264587111</v>
      </c>
      <c r="U297" s="55">
        <f t="shared" si="292"/>
        <v>106.57446908035638</v>
      </c>
      <c r="V297" s="55">
        <f t="shared" si="293"/>
        <v>16.409781362625065</v>
      </c>
      <c r="W297" s="55">
        <f t="shared" si="294"/>
        <v>522.5659162622753</v>
      </c>
      <c r="X297" s="55">
        <f t="shared" si="295"/>
        <v>125.59779629542584</v>
      </c>
      <c r="Y297" s="55">
        <f t="shared" si="321"/>
        <v>-62.80100000000011</v>
      </c>
      <c r="Z297" s="60">
        <f t="shared" si="296"/>
        <v>-0.012220492125963212</v>
      </c>
      <c r="AA297" s="55">
        <f t="shared" si="297"/>
        <v>0</v>
      </c>
      <c r="AB297" s="55">
        <f t="shared" si="298"/>
        <v>2.90888208249388E-07</v>
      </c>
      <c r="AC297" s="55">
        <f t="shared" si="299"/>
        <v>-1.9183229778693086E-07</v>
      </c>
      <c r="AD297" s="60">
        <f t="shared" si="300"/>
        <v>0</v>
      </c>
      <c r="AE297" s="60">
        <f t="shared" si="301"/>
        <v>3.1</v>
      </c>
      <c r="AF297" s="55">
        <f t="shared" si="302"/>
        <v>-62.801001189360356</v>
      </c>
      <c r="AG297" s="55">
        <f t="shared" si="303"/>
        <v>8.68083889798213E-05</v>
      </c>
      <c r="AH297" s="55">
        <f t="shared" si="304"/>
        <v>4.4534118562312357E-05</v>
      </c>
      <c r="AI297" s="60">
        <f t="shared" si="305"/>
        <v>-0.012220492224053636</v>
      </c>
      <c r="AJ297" s="60">
        <f t="shared" si="306"/>
        <v>3.0877795077759465</v>
      </c>
      <c r="AK297" s="60">
        <f t="shared" si="307"/>
        <v>-62.823999298203574</v>
      </c>
      <c r="AL297" s="60">
        <f t="shared" si="308"/>
        <v>-0.07636515393098497</v>
      </c>
      <c r="AM297" s="55">
        <f t="shared" si="309"/>
        <v>-0.15277484198053226</v>
      </c>
      <c r="AN297" s="55">
        <f t="shared" si="310"/>
        <v>163.47216015380275</v>
      </c>
      <c r="AO297" s="55">
        <f t="shared" si="311"/>
        <v>-0.060692321407752436</v>
      </c>
      <c r="AP297" s="55">
        <f t="shared" si="312"/>
        <v>-0.03139019916502739</v>
      </c>
      <c r="AQ297" s="55">
        <f t="shared" si="313"/>
        <v>106.57602624007694</v>
      </c>
      <c r="AR297" s="55">
        <f t="shared" si="314"/>
        <v>-16.41000534210293</v>
      </c>
      <c r="AS297" s="55">
        <f t="shared" si="315"/>
        <v>522.6030922911013</v>
      </c>
      <c r="AT297" s="55">
        <f t="shared" si="316"/>
        <v>125.63495871379484</v>
      </c>
      <c r="AU297" s="55">
        <f t="shared" si="317"/>
        <v>125.61637697049593</v>
      </c>
      <c r="AV297" s="55">
        <f t="shared" si="318"/>
        <v>-0.010648294870009067</v>
      </c>
      <c r="AW297" s="55">
        <f t="shared" si="322"/>
        <v>0.5834762773109164</v>
      </c>
      <c r="AX297" s="55">
        <f t="shared" si="323"/>
        <v>0.6687430719817702</v>
      </c>
      <c r="AY297" s="55">
        <f t="shared" si="324"/>
        <v>519.6160211332659</v>
      </c>
      <c r="AZ297">
        <f t="shared" si="325"/>
        <v>0.9178478133018015</v>
      </c>
      <c r="BA297">
        <f t="shared" si="326"/>
        <v>0.24910474132003135</v>
      </c>
      <c r="BB297">
        <f t="shared" si="327"/>
        <v>2.3208057777039874</v>
      </c>
      <c r="BC297">
        <f t="shared" si="319"/>
        <v>1.652062705722217</v>
      </c>
      <c r="BD297">
        <f t="shared" si="328"/>
        <v>-0.0036518084944434648</v>
      </c>
      <c r="BE297">
        <f>SUM(AY$266:AY297)/$AY$370*100</f>
        <v>48.46286465883831</v>
      </c>
      <c r="BF297" s="107">
        <f t="shared" si="329"/>
        <v>1</v>
      </c>
      <c r="BG297">
        <f t="shared" si="320"/>
        <v>519.6160211332659</v>
      </c>
    </row>
    <row r="298" spans="1:59" ht="12.75">
      <c r="A298" s="50"/>
      <c r="B298" s="55">
        <f t="shared" si="330"/>
        <v>61.522000000000105</v>
      </c>
      <c r="C298" s="55">
        <f aca="true" t="shared" si="331" ref="C298:C317">B298-$D$31</f>
        <v>61.522000000000105</v>
      </c>
      <c r="D298" s="60">
        <f aca="true" t="shared" si="332" ref="D298:D317">($B$2*POWER(1-POWER(C298/$B$6,2),2)-$B$2)/COS(ATAN($B$2*4/$B$6*(POWER(C298/$B$6,3)-C298/$B$6)))-(SQRT($B$4*$B$4-C298*C298)-$B$4)/COS(ATAN(C298/$B$4))</f>
        <v>-0.01210012970895935</v>
      </c>
      <c r="E298" s="55">
        <f aca="true" t="shared" si="333" ref="E298:E316">(ATAN($B$2*4/$B$6*(POWER(C298/$B$6,3)-C298/$B$6))+ATAN(C298/$B$4))*$B$7</f>
        <v>0</v>
      </c>
      <c r="F298" s="55">
        <f aca="true" t="shared" si="334" ref="F298:F329">RADIANS($D$35)</f>
        <v>2.90888208249388E-07</v>
      </c>
      <c r="G298" s="55">
        <f aca="true" t="shared" si="335" ref="G298:G329">E298-ASIN($B$23*SIN(E298+F298)/$B$24)</f>
        <v>-1.9183229778693086E-07</v>
      </c>
      <c r="H298" s="60">
        <f aca="true" t="shared" si="336" ref="H298:H316">(($B$2*POWER(1-POWER(C298/$B$6,2),2)-$B$2)/COS(ATAN($B$2*4/$B$6*(POWER(C298/$B$6,3)-C298/$B$6)))-(SQRT($B$4*$B$4-C298*C298)-$B$4)/COS(ATAN(C298/$B$4)))*$B$7</f>
        <v>0</v>
      </c>
      <c r="I298" s="60">
        <f aca="true" t="shared" si="337" ref="I298:I317">$B$11/2+H298</f>
        <v>3.1</v>
      </c>
      <c r="J298" s="55">
        <f aca="true" t="shared" si="338" ref="J298:J316">C298+2*I298*TAN(G298)</f>
        <v>61.52199881063986</v>
      </c>
      <c r="K298" s="55">
        <f aca="true" t="shared" si="339" ref="K298:K317">(ATAN($B$2*4/$B$6*(POWER(J298/$B$6,3)-J298/$B$6))+ATAN(J298/$B$4))*$B$8</f>
        <v>-0.00010906573622772656</v>
      </c>
      <c r="L298" s="55">
        <f aca="true" t="shared" si="340" ref="L298:L316">-K298-ASIN($B$24*SIN(-K298-G298)/$B$25)</f>
        <v>-5.660885973385424E-05</v>
      </c>
      <c r="M298" s="60">
        <f aca="true" t="shared" si="341" ref="M298:M316">(($B$2*POWER(1-POWER(J298/$B$6,2),2)-$B$2)/COS(ATAN($B$2*4/$B$6*(POWER(J298/$B$6,3)-J298/$B$6)))-(SQRT($B$4*$B$4-J298*J298)-$B$4)/COS(ATAN(J298/$B$4)))*$B$8</f>
        <v>-0.012100129583328179</v>
      </c>
      <c r="N298" s="60">
        <f aca="true" t="shared" si="342" ref="N298:N317">$B$11/2+M298</f>
        <v>3.087899870416672</v>
      </c>
      <c r="O298" s="60">
        <f aca="true" t="shared" si="343" ref="O298:O316">J298-($B$18+$D$32+N298)*TAN(L298)+$D$31</f>
        <v>61.55123250973722</v>
      </c>
      <c r="P298" s="60">
        <f aca="true" t="shared" si="344" ref="P298:P316">L298+ASIN(O298/$B$12*SIN(L298+RADIANS(90)))+RADIANS($D$29)</f>
        <v>0.0748021483220562</v>
      </c>
      <c r="Q298" s="55">
        <f t="shared" si="288"/>
        <v>0.14966090550384625</v>
      </c>
      <c r="R298" s="55">
        <f aca="true" t="shared" si="345" ref="R298:R316">$B$12*SIN(P298-L298)/SIN(RADIANS(180)-Q298)-$D$32</f>
        <v>163.45921094033423</v>
      </c>
      <c r="S298" s="55">
        <f aca="true" t="shared" si="346" ref="S298:S316">Q298-ASIN(R298/$B$13*SIN(RADIANS(180)-Q298))+RADIANS($D$30)</f>
        <v>0.05945336566652963</v>
      </c>
      <c r="T298" s="55">
        <f t="shared" si="291"/>
        <v>0.03075417417078699</v>
      </c>
      <c r="U298" s="55">
        <f t="shared" si="292"/>
        <v>106.60909945518995</v>
      </c>
      <c r="V298" s="55">
        <f t="shared" si="293"/>
        <v>16.075415081989753</v>
      </c>
      <c r="W298" s="55">
        <f t="shared" si="294"/>
        <v>522.5419654444884</v>
      </c>
      <c r="X298" s="55">
        <f t="shared" si="295"/>
        <v>125.59395586882624</v>
      </c>
      <c r="Y298" s="55">
        <f t="shared" si="321"/>
        <v>-61.522000000000105</v>
      </c>
      <c r="Z298" s="60">
        <f aca="true" t="shared" si="347" ref="Z298:Z317">($B$2*POWER(1-POWER(Y298/$B$6,2),2)-$B$2)/COS(ATAN($B$2*4/$B$6*(POWER(Y298/$B$6,3)-Y298/$B$6)))-(SQRT($B$4*$B$4-Y298*Y298)-$B$4)/COS(ATAN(Y298/$B$4))</f>
        <v>-0.01210012970895935</v>
      </c>
      <c r="AA298" s="55">
        <f aca="true" t="shared" si="348" ref="AA298:AA316">(ATAN($B$2*4/$B$6*(POWER(Y298/$B$6,3)-Y298/$B$6))+ATAN(Y298/$B$4))*$B$7</f>
        <v>0</v>
      </c>
      <c r="AB298" s="55">
        <f aca="true" t="shared" si="349" ref="AB298:AB329">RADIANS($D$35)</f>
        <v>2.90888208249388E-07</v>
      </c>
      <c r="AC298" s="55">
        <f aca="true" t="shared" si="350" ref="AC298:AC316">AA298-ASIN($B$23*SIN(AA298+AB298)/$B$24)</f>
        <v>-1.9183229778693086E-07</v>
      </c>
      <c r="AD298" s="60">
        <f aca="true" t="shared" si="351" ref="AD298:AD316">(($B$2*POWER(1-POWER(Y298/$B$6,2),2)-$B$2)/COS(ATAN($B$2*4/$B$6*(POWER(Y298/$B$6,3)-Y298/$B$6)))-(SQRT($B$4*$B$4-Y298*Y298)-$B$4)/COS(ATAN(Y298/$B$4)))*$B$7</f>
        <v>0</v>
      </c>
      <c r="AE298" s="60">
        <f aca="true" t="shared" si="352" ref="AE298:AE317">$B$11/2+AD298</f>
        <v>3.1</v>
      </c>
      <c r="AF298" s="55">
        <f aca="true" t="shared" si="353" ref="AF298:AF316">Y298+2*AE298*TAN(AC298)</f>
        <v>-61.52200118936035</v>
      </c>
      <c r="AG298" s="55">
        <f aca="true" t="shared" si="354" ref="AG298:AG317">(ATAN($B$2*4/$B$6*(POWER(AF298/$B$6,3)-AF298/$B$6))+ATAN(AF298/$B$4))*$B$8</f>
        <v>0.00010906569622085721</v>
      </c>
      <c r="AH298" s="55">
        <f aca="true" t="shared" si="355" ref="AH298:AH316">-AG298-ASIN($B$24*SIN(-AG298-AC298)/$B$25)</f>
        <v>5.602706265462297E-05</v>
      </c>
      <c r="AI298" s="60">
        <f aca="true" t="shared" si="356" ref="AI298:AI316">(($B$2*POWER(1-POWER(AF298/$B$6,2),2)-$B$2)/COS(ATAN($B$2*4/$B$6*(POWER(AF298/$B$6,3)-AF298/$B$6)))-(SQRT($B$4*$B$4-AF298*AF298)-$B$4)/COS(ATAN(AF298/$B$4)))*$B$8</f>
        <v>-0.012100129833678919</v>
      </c>
      <c r="AJ298" s="60">
        <f aca="true" t="shared" si="357" ref="AJ298:AJ317">$B$11/2+AI298</f>
        <v>3.0878998701663214</v>
      </c>
      <c r="AK298" s="60">
        <f aca="true" t="shared" si="358" ref="AK298:AK316">AF298-($B$18+$D$32+AJ298)*TAN(AH298)+$D$31</f>
        <v>-61.550934439360766</v>
      </c>
      <c r="AL298" s="60">
        <f aca="true" t="shared" si="359" ref="AL298:AL316">AH298+ASIN(AK298/$B$12*SIN(AH298+RADIANS(90)))+RADIANS($D$29)</f>
        <v>-0.07480236692901104</v>
      </c>
      <c r="AM298" s="55">
        <f t="shared" si="309"/>
        <v>-0.1496607609206767</v>
      </c>
      <c r="AN298" s="55">
        <f aca="true" t="shared" si="360" ref="AN298:AN316">$B$12*SIN(AL298-AH298)/SIN(RADIANS(180)-AM298)-$D$32</f>
        <v>163.45760768241462</v>
      </c>
      <c r="AO298" s="55">
        <f aca="true" t="shared" si="361" ref="AO298:AO316">AM298-ASIN(AN298/$B$13*SIN(RADIANS(180)-AM298))+RADIANS($D$30)</f>
        <v>-0.05945419500409388</v>
      </c>
      <c r="AP298" s="55">
        <f t="shared" si="312"/>
        <v>-0.030752370912488947</v>
      </c>
      <c r="AQ298" s="55">
        <f t="shared" si="313"/>
        <v>106.6106893810711</v>
      </c>
      <c r="AR298" s="55">
        <f t="shared" si="314"/>
        <v>-16.07563905977895</v>
      </c>
      <c r="AS298" s="55">
        <f t="shared" si="315"/>
        <v>522.5799065746932</v>
      </c>
      <c r="AT298" s="55">
        <f t="shared" si="316"/>
        <v>125.63188366699262</v>
      </c>
      <c r="AU298" s="55">
        <f aca="true" t="shared" si="362" ref="AU298:AU316">(X298*TAN(T298)-AT298*TAN(AP298))/(TAN(T298)-TAN(AP298))</f>
        <v>125.61291921157223</v>
      </c>
      <c r="AV298" s="55">
        <f aca="true" t="shared" si="363" ref="AV298:AV329">AU298-$AD$49+$D$34</f>
        <v>-0.014106053793710771</v>
      </c>
      <c r="AW298" s="55">
        <f t="shared" si="322"/>
        <v>0.583385883131006</v>
      </c>
      <c r="AX298" s="55">
        <f t="shared" si="323"/>
        <v>0.8678882566204325</v>
      </c>
      <c r="AY298" s="55">
        <f t="shared" si="324"/>
        <v>407.63020579544184</v>
      </c>
      <c r="AZ298">
        <f t="shared" si="325"/>
        <v>1.0173300114412223</v>
      </c>
      <c r="BA298">
        <f t="shared" si="326"/>
        <v>0.1494417548207898</v>
      </c>
      <c r="BB298">
        <f aca="true" t="shared" si="364" ref="BB298:BB316">AZ298-$BA$371</f>
        <v>2.420287975843408</v>
      </c>
      <c r="BC298">
        <f aca="true" t="shared" si="365" ref="BC298:BC316">BA298-$BA$371</f>
        <v>1.5523997192229755</v>
      </c>
      <c r="BD298">
        <f t="shared" si="328"/>
        <v>-0.0037422026743536563</v>
      </c>
      <c r="BE298">
        <f>SUM(AY$266:AY298)/$AY$370*100</f>
        <v>48.599257363525794</v>
      </c>
      <c r="BF298" s="107">
        <f t="shared" si="329"/>
        <v>1</v>
      </c>
      <c r="BG298">
        <f aca="true" t="shared" si="366" ref="BG298:BG316">BF298*AY298</f>
        <v>407.63020579544184</v>
      </c>
    </row>
    <row r="299" spans="1:59" ht="12.75">
      <c r="A299" s="50"/>
      <c r="B299" s="55">
        <f t="shared" si="330"/>
        <v>60.2430000000001</v>
      </c>
      <c r="C299" s="55">
        <f t="shared" si="331"/>
        <v>60.2430000000001</v>
      </c>
      <c r="D299" s="60">
        <f t="shared" si="332"/>
        <v>-0.011951890779030472</v>
      </c>
      <c r="E299" s="55">
        <f t="shared" si="333"/>
        <v>0</v>
      </c>
      <c r="F299" s="55">
        <f t="shared" si="334"/>
        <v>2.90888208249388E-07</v>
      </c>
      <c r="G299" s="55">
        <f t="shared" si="335"/>
        <v>-1.9183229778693086E-07</v>
      </c>
      <c r="H299" s="60">
        <f t="shared" si="336"/>
        <v>0</v>
      </c>
      <c r="I299" s="60">
        <f t="shared" si="337"/>
        <v>3.1</v>
      </c>
      <c r="J299" s="55">
        <f t="shared" si="338"/>
        <v>60.242998810639854</v>
      </c>
      <c r="K299" s="55">
        <f t="shared" si="339"/>
        <v>-0.0001298407793653769</v>
      </c>
      <c r="L299" s="55">
        <f t="shared" si="340"/>
        <v>-6.733641131396816E-05</v>
      </c>
      <c r="M299" s="60">
        <f t="shared" si="341"/>
        <v>-0.011951890628541961</v>
      </c>
      <c r="N299" s="60">
        <f t="shared" si="342"/>
        <v>3.0880481093714582</v>
      </c>
      <c r="O299" s="60">
        <f t="shared" si="343"/>
        <v>60.27777239487806</v>
      </c>
      <c r="P299" s="60">
        <f t="shared" si="344"/>
        <v>0.07323982557457757</v>
      </c>
      <c r="Q299" s="55">
        <f t="shared" si="288"/>
        <v>0.1465469875604691</v>
      </c>
      <c r="R299" s="55">
        <f t="shared" si="345"/>
        <v>163.4450029949349</v>
      </c>
      <c r="S299" s="55">
        <f t="shared" si="346"/>
        <v>0.058215362470956586</v>
      </c>
      <c r="T299" s="55">
        <f t="shared" si="291"/>
        <v>0.030116262618555933</v>
      </c>
      <c r="U299" s="55">
        <f t="shared" si="292"/>
        <v>106.64300185041753</v>
      </c>
      <c r="V299" s="55">
        <f t="shared" si="293"/>
        <v>15.741057417096677</v>
      </c>
      <c r="W299" s="55">
        <f t="shared" si="294"/>
        <v>522.5182931410284</v>
      </c>
      <c r="X299" s="55">
        <f t="shared" si="295"/>
        <v>125.58997801519445</v>
      </c>
      <c r="Y299" s="55">
        <f t="shared" si="321"/>
        <v>-60.2430000000001</v>
      </c>
      <c r="Z299" s="60">
        <f t="shared" si="347"/>
        <v>-0.011951890779030472</v>
      </c>
      <c r="AA299" s="55">
        <f t="shared" si="348"/>
        <v>0</v>
      </c>
      <c r="AB299" s="55">
        <f t="shared" si="349"/>
        <v>2.90888208249388E-07</v>
      </c>
      <c r="AC299" s="55">
        <f t="shared" si="350"/>
        <v>-1.9183229778693086E-07</v>
      </c>
      <c r="AD299" s="60">
        <f t="shared" si="351"/>
        <v>0</v>
      </c>
      <c r="AE299" s="60">
        <f t="shared" si="352"/>
        <v>3.1</v>
      </c>
      <c r="AF299" s="55">
        <f t="shared" si="353"/>
        <v>-60.24300118936035</v>
      </c>
      <c r="AG299" s="55">
        <f t="shared" si="354"/>
        <v>0.00012984074208667248</v>
      </c>
      <c r="AH299" s="55">
        <f t="shared" si="355"/>
        <v>6.675461564159568E-05</v>
      </c>
      <c r="AI299" s="60">
        <f t="shared" si="356"/>
        <v>-0.0119518909290659</v>
      </c>
      <c r="AJ299" s="60">
        <f t="shared" si="357"/>
        <v>3.088048109070934</v>
      </c>
      <c r="AK299" s="60">
        <f t="shared" si="358"/>
        <v>-60.27747432514148</v>
      </c>
      <c r="AL299" s="60">
        <f t="shared" si="359"/>
        <v>-0.07324004422313445</v>
      </c>
      <c r="AM299" s="55">
        <f t="shared" si="309"/>
        <v>-0.1465468430619105</v>
      </c>
      <c r="AN299" s="55">
        <f t="shared" si="360"/>
        <v>163.44336586600053</v>
      </c>
      <c r="AO299" s="55">
        <f t="shared" si="361"/>
        <v>-0.05821619174197799</v>
      </c>
      <c r="AP299" s="55">
        <f t="shared" si="312"/>
        <v>-0.0301144595779545</v>
      </c>
      <c r="AQ299" s="55">
        <f t="shared" si="313"/>
        <v>106.64462592565627</v>
      </c>
      <c r="AR299" s="55">
        <f t="shared" si="314"/>
        <v>-15.741281393246913</v>
      </c>
      <c r="AS299" s="55">
        <f t="shared" si="315"/>
        <v>522.5570320073558</v>
      </c>
      <c r="AT299" s="55">
        <f t="shared" si="316"/>
        <v>125.62870382782626</v>
      </c>
      <c r="AU299" s="55">
        <f t="shared" si="362"/>
        <v>125.60934034152024</v>
      </c>
      <c r="AV299" s="55">
        <f t="shared" si="363"/>
        <v>-0.017684923845706635</v>
      </c>
      <c r="AW299" s="55">
        <f t="shared" si="322"/>
        <v>0.583297263318146</v>
      </c>
      <c r="AX299" s="55">
        <f t="shared" si="323"/>
        <v>1.0654978671222493</v>
      </c>
      <c r="AY299" s="55">
        <f t="shared" si="324"/>
        <v>336.31751985156956</v>
      </c>
      <c r="AZ299">
        <f t="shared" si="325"/>
        <v>1.1160461968792705</v>
      </c>
      <c r="BA299">
        <f t="shared" si="326"/>
        <v>0.05054832975702139</v>
      </c>
      <c r="BB299">
        <f t="shared" si="364"/>
        <v>2.5190041612814564</v>
      </c>
      <c r="BC299">
        <f t="shared" si="365"/>
        <v>1.4535062941592072</v>
      </c>
      <c r="BD299">
        <f t="shared" si="328"/>
        <v>-0.00383082248721367</v>
      </c>
      <c r="BE299">
        <f>SUM(AY$266:AY299)/$AY$370*100</f>
        <v>48.71178890685643</v>
      </c>
      <c r="BF299" s="107">
        <f t="shared" si="329"/>
        <v>1</v>
      </c>
      <c r="BG299">
        <f t="shared" si="366"/>
        <v>336.31751985156956</v>
      </c>
    </row>
    <row r="300" spans="1:59" ht="12.75">
      <c r="A300" s="50"/>
      <c r="B300" s="55">
        <f t="shared" si="330"/>
        <v>58.9640000000001</v>
      </c>
      <c r="C300" s="55">
        <f t="shared" si="331"/>
        <v>58.9640000000001</v>
      </c>
      <c r="D300" s="60">
        <f t="shared" si="332"/>
        <v>-0.011777671770018316</v>
      </c>
      <c r="E300" s="55">
        <f t="shared" si="333"/>
        <v>0</v>
      </c>
      <c r="F300" s="55">
        <f t="shared" si="334"/>
        <v>2.90888208249388E-07</v>
      </c>
      <c r="G300" s="55">
        <f t="shared" si="335"/>
        <v>-1.9183229778693086E-07</v>
      </c>
      <c r="H300" s="60">
        <f t="shared" si="336"/>
        <v>0</v>
      </c>
      <c r="I300" s="60">
        <f t="shared" si="337"/>
        <v>3.1</v>
      </c>
      <c r="J300" s="55">
        <f t="shared" si="338"/>
        <v>58.96399881063985</v>
      </c>
      <c r="K300" s="55">
        <f t="shared" si="339"/>
        <v>-0.00014916430322643032</v>
      </c>
      <c r="L300" s="55">
        <f t="shared" si="340"/>
        <v>-7.731444599769864E-05</v>
      </c>
      <c r="M300" s="60">
        <f t="shared" si="341"/>
        <v>-0.011777671596402861</v>
      </c>
      <c r="N300" s="60">
        <f t="shared" si="342"/>
        <v>3.0882223284035972</v>
      </c>
      <c r="O300" s="60">
        <f t="shared" si="343"/>
        <v>59.00392522276311</v>
      </c>
      <c r="P300" s="60">
        <f t="shared" si="344"/>
        <v>0.07167795760819144</v>
      </c>
      <c r="Q300" s="55">
        <f t="shared" si="288"/>
        <v>0.1434332296623806</v>
      </c>
      <c r="R300" s="55">
        <f t="shared" si="345"/>
        <v>163.43110637543538</v>
      </c>
      <c r="S300" s="55">
        <f t="shared" si="346"/>
        <v>0.056977480399896405</v>
      </c>
      <c r="T300" s="55">
        <f t="shared" si="291"/>
        <v>0.02947826886258778</v>
      </c>
      <c r="U300" s="55">
        <f t="shared" si="292"/>
        <v>106.67617710277301</v>
      </c>
      <c r="V300" s="55">
        <f t="shared" si="293"/>
        <v>15.406708343258176</v>
      </c>
      <c r="W300" s="55">
        <f t="shared" si="294"/>
        <v>522.4949100394724</v>
      </c>
      <c r="X300" s="55">
        <f t="shared" si="295"/>
        <v>125.58587354649444</v>
      </c>
      <c r="Y300" s="55">
        <f t="shared" si="321"/>
        <v>-58.9640000000001</v>
      </c>
      <c r="Z300" s="60">
        <f t="shared" si="347"/>
        <v>-0.011777671770018316</v>
      </c>
      <c r="AA300" s="55">
        <f t="shared" si="348"/>
        <v>0</v>
      </c>
      <c r="AB300" s="55">
        <f t="shared" si="349"/>
        <v>2.90888208249388E-07</v>
      </c>
      <c r="AC300" s="55">
        <f t="shared" si="350"/>
        <v>-1.9183229778693086E-07</v>
      </c>
      <c r="AD300" s="60">
        <f t="shared" si="351"/>
        <v>0</v>
      </c>
      <c r="AE300" s="60">
        <f t="shared" si="352"/>
        <v>3.1</v>
      </c>
      <c r="AF300" s="55">
        <f t="shared" si="353"/>
        <v>-58.964001189360346</v>
      </c>
      <c r="AG300" s="55">
        <f t="shared" si="354"/>
        <v>0.00014916426861871432</v>
      </c>
      <c r="AH300" s="55">
        <f t="shared" si="355"/>
        <v>7.67326517024991E-05</v>
      </c>
      <c r="AI300" s="60">
        <f t="shared" si="356"/>
        <v>-0.011777671943633883</v>
      </c>
      <c r="AJ300" s="60">
        <f t="shared" si="357"/>
        <v>3.088222328056366</v>
      </c>
      <c r="AK300" s="60">
        <f t="shared" si="358"/>
        <v>-59.00362715363592</v>
      </c>
      <c r="AL300" s="60">
        <f t="shared" si="359"/>
        <v>-0.07167817629741592</v>
      </c>
      <c r="AM300" s="55">
        <f t="shared" si="309"/>
        <v>-0.14343308524653434</v>
      </c>
      <c r="AN300" s="55">
        <f t="shared" si="360"/>
        <v>163.42943390221507</v>
      </c>
      <c r="AO300" s="55">
        <f t="shared" si="361"/>
        <v>-0.056978309605842214</v>
      </c>
      <c r="AP300" s="55">
        <f t="shared" si="312"/>
        <v>-0.029476466034849907</v>
      </c>
      <c r="AQ300" s="55">
        <f t="shared" si="313"/>
        <v>106.6778368005663</v>
      </c>
      <c r="AR300" s="55">
        <f t="shared" si="314"/>
        <v>-15.406932317818345</v>
      </c>
      <c r="AS300" s="55">
        <f t="shared" si="315"/>
        <v>522.5344814013351</v>
      </c>
      <c r="AT300" s="55">
        <f t="shared" si="316"/>
        <v>125.6254321329302</v>
      </c>
      <c r="AU300" s="55">
        <f t="shared" si="362"/>
        <v>125.60565223451373</v>
      </c>
      <c r="AV300" s="55">
        <f t="shared" si="363"/>
        <v>-0.021373030852217312</v>
      </c>
      <c r="AW300" s="55">
        <f t="shared" si="322"/>
        <v>0.5832104234324909</v>
      </c>
      <c r="AX300" s="55">
        <f t="shared" si="323"/>
        <v>1.2604064511015662</v>
      </c>
      <c r="AY300" s="55">
        <f t="shared" si="324"/>
        <v>287.8560733349357</v>
      </c>
      <c r="AZ300">
        <f t="shared" si="325"/>
        <v>1.2134136489832739</v>
      </c>
      <c r="BA300">
        <f t="shared" si="326"/>
        <v>-0.046992802118292265</v>
      </c>
      <c r="BB300">
        <f t="shared" si="364"/>
        <v>2.6163716133854598</v>
      </c>
      <c r="BC300">
        <f t="shared" si="365"/>
        <v>1.3559651622838933</v>
      </c>
      <c r="BD300">
        <f t="shared" si="328"/>
        <v>-0.003917662372868946</v>
      </c>
      <c r="BE300">
        <f>SUM(AY$266:AY300)/$AY$370*100</f>
        <v>48.80810529323967</v>
      </c>
      <c r="BF300" s="107">
        <f t="shared" si="329"/>
        <v>1</v>
      </c>
      <c r="BG300">
        <f t="shared" si="366"/>
        <v>287.8560733349357</v>
      </c>
    </row>
    <row r="301" spans="1:59" ht="12.75">
      <c r="A301" s="50"/>
      <c r="B301" s="55">
        <f t="shared" si="330"/>
        <v>57.685000000000095</v>
      </c>
      <c r="C301" s="55">
        <f t="shared" si="331"/>
        <v>57.685000000000095</v>
      </c>
      <c r="D301" s="60">
        <f t="shared" si="332"/>
        <v>-0.011579328933990163</v>
      </c>
      <c r="E301" s="55">
        <f t="shared" si="333"/>
        <v>0</v>
      </c>
      <c r="F301" s="55">
        <f t="shared" si="334"/>
        <v>2.90888208249388E-07</v>
      </c>
      <c r="G301" s="55">
        <f t="shared" si="335"/>
        <v>-1.9183229778693086E-07</v>
      </c>
      <c r="H301" s="60">
        <f t="shared" si="336"/>
        <v>0</v>
      </c>
      <c r="I301" s="60">
        <f t="shared" si="337"/>
        <v>3.1</v>
      </c>
      <c r="J301" s="55">
        <f t="shared" si="338"/>
        <v>57.68499881063985</v>
      </c>
      <c r="K301" s="55">
        <f t="shared" si="339"/>
        <v>-0.00016706705409578332</v>
      </c>
      <c r="L301" s="55">
        <f t="shared" si="340"/>
        <v>-8.655884015075044E-05</v>
      </c>
      <c r="M301" s="60">
        <f t="shared" si="341"/>
        <v>-0.011579328738947403</v>
      </c>
      <c r="N301" s="60">
        <f t="shared" si="342"/>
        <v>3.0884206712610527</v>
      </c>
      <c r="O301" s="60">
        <f t="shared" si="343"/>
        <v>57.72969919242849</v>
      </c>
      <c r="P301" s="60">
        <f t="shared" si="344"/>
        <v>0.07011653489805038</v>
      </c>
      <c r="Q301" s="55">
        <f t="shared" si="288"/>
        <v>0.1403196286362515</v>
      </c>
      <c r="R301" s="55">
        <f t="shared" si="345"/>
        <v>163.41752038861438</v>
      </c>
      <c r="S301" s="55">
        <f t="shared" si="346"/>
        <v>0.0557397174036635</v>
      </c>
      <c r="T301" s="55">
        <f t="shared" si="291"/>
        <v>0.0288401938289245</v>
      </c>
      <c r="U301" s="55">
        <f t="shared" si="292"/>
        <v>106.70862602832318</v>
      </c>
      <c r="V301" s="55">
        <f t="shared" si="293"/>
        <v>15.072367826146342</v>
      </c>
      <c r="W301" s="55">
        <f t="shared" si="294"/>
        <v>522.4718264983688</v>
      </c>
      <c r="X301" s="55">
        <f t="shared" si="295"/>
        <v>125.58165294412015</v>
      </c>
      <c r="Y301" s="55">
        <f t="shared" si="321"/>
        <v>-57.685000000000095</v>
      </c>
      <c r="Z301" s="60">
        <f t="shared" si="347"/>
        <v>-0.011579328933990163</v>
      </c>
      <c r="AA301" s="55">
        <f t="shared" si="348"/>
        <v>0</v>
      </c>
      <c r="AB301" s="55">
        <f t="shared" si="349"/>
        <v>2.90888208249388E-07</v>
      </c>
      <c r="AC301" s="55">
        <f t="shared" si="350"/>
        <v>-1.9183229778693086E-07</v>
      </c>
      <c r="AD301" s="60">
        <f t="shared" si="351"/>
        <v>0</v>
      </c>
      <c r="AE301" s="60">
        <f t="shared" si="352"/>
        <v>3.1</v>
      </c>
      <c r="AF301" s="55">
        <f t="shared" si="353"/>
        <v>-57.68500118936034</v>
      </c>
      <c r="AG301" s="55">
        <f t="shared" si="354"/>
        <v>0.00016706702210187233</v>
      </c>
      <c r="AH301" s="55">
        <f t="shared" si="355"/>
        <v>8.597704720309413E-05</v>
      </c>
      <c r="AI301" s="60">
        <f t="shared" si="356"/>
        <v>-0.011579329129491223</v>
      </c>
      <c r="AJ301" s="60">
        <f t="shared" si="357"/>
        <v>3.0884206708705086</v>
      </c>
      <c r="AK301" s="60">
        <f t="shared" si="358"/>
        <v>-57.729401123881345</v>
      </c>
      <c r="AL301" s="60">
        <f t="shared" si="359"/>
        <v>-0.07011675362701192</v>
      </c>
      <c r="AM301" s="55">
        <f t="shared" si="309"/>
        <v>-0.14031948430122693</v>
      </c>
      <c r="AN301" s="55">
        <f t="shared" si="360"/>
        <v>163.41581099985905</v>
      </c>
      <c r="AO301" s="55">
        <f t="shared" si="361"/>
        <v>-0.05574054654599635</v>
      </c>
      <c r="AP301" s="55">
        <f t="shared" si="312"/>
        <v>-0.028838391209234232</v>
      </c>
      <c r="AQ301" s="55">
        <f t="shared" si="313"/>
        <v>106.71032291984744</v>
      </c>
      <c r="AR301" s="55">
        <f t="shared" si="314"/>
        <v>-15.072591799164366</v>
      </c>
      <c r="AS301" s="55">
        <f t="shared" si="315"/>
        <v>522.5122674282287</v>
      </c>
      <c r="AT301" s="55">
        <f t="shared" si="316"/>
        <v>125.62208137674907</v>
      </c>
      <c r="AU301" s="55">
        <f t="shared" si="362"/>
        <v>125.6018665283325</v>
      </c>
      <c r="AV301" s="55">
        <f t="shared" si="363"/>
        <v>-0.025158737033450507</v>
      </c>
      <c r="AW301" s="55">
        <f t="shared" si="322"/>
        <v>0.583125368453073</v>
      </c>
      <c r="AX301" s="55">
        <f t="shared" si="323"/>
        <v>1.451522788572209</v>
      </c>
      <c r="AY301" s="55">
        <f t="shared" si="324"/>
        <v>253.5295494590876</v>
      </c>
      <c r="AZ301">
        <f t="shared" si="325"/>
        <v>1.3088867627391774</v>
      </c>
      <c r="BA301">
        <f t="shared" si="326"/>
        <v>-0.1426360258330316</v>
      </c>
      <c r="BB301">
        <f t="shared" si="364"/>
        <v>2.7118447271413633</v>
      </c>
      <c r="BC301">
        <f t="shared" si="365"/>
        <v>1.2603219385691542</v>
      </c>
      <c r="BD301">
        <f t="shared" si="328"/>
        <v>-0.004002717352286744</v>
      </c>
      <c r="BE301">
        <f>SUM(AY$266:AY301)/$AY$370*100</f>
        <v>48.892936055232504</v>
      </c>
      <c r="BF301" s="107">
        <f t="shared" si="329"/>
        <v>1</v>
      </c>
      <c r="BG301">
        <f t="shared" si="366"/>
        <v>253.5295494590876</v>
      </c>
    </row>
    <row r="302" spans="1:59" ht="12.75">
      <c r="A302" s="50"/>
      <c r="B302" s="55">
        <f t="shared" si="330"/>
        <v>56.40600000000009</v>
      </c>
      <c r="C302" s="55">
        <f t="shared" si="331"/>
        <v>56.40600000000009</v>
      </c>
      <c r="D302" s="60">
        <f t="shared" si="332"/>
        <v>-0.011358678360310237</v>
      </c>
      <c r="E302" s="55">
        <f t="shared" si="333"/>
        <v>0</v>
      </c>
      <c r="F302" s="55">
        <f t="shared" si="334"/>
        <v>2.90888208249388E-07</v>
      </c>
      <c r="G302" s="55">
        <f t="shared" si="335"/>
        <v>-1.9183229778693086E-07</v>
      </c>
      <c r="H302" s="60">
        <f t="shared" si="336"/>
        <v>0</v>
      </c>
      <c r="I302" s="60">
        <f t="shared" si="337"/>
        <v>3.1</v>
      </c>
      <c r="J302" s="55">
        <f t="shared" si="338"/>
        <v>56.405998810639844</v>
      </c>
      <c r="K302" s="55">
        <f t="shared" si="339"/>
        <v>-0.0001835797824498754</v>
      </c>
      <c r="L302" s="55">
        <f t="shared" si="340"/>
        <v>-9.508547229981402E-05</v>
      </c>
      <c r="M302" s="60">
        <f t="shared" si="341"/>
        <v>-0.011358678145493517</v>
      </c>
      <c r="N302" s="60">
        <f t="shared" si="342"/>
        <v>3.0886413218545066</v>
      </c>
      <c r="O302" s="60">
        <f t="shared" si="343"/>
        <v>56.455102503864126</v>
      </c>
      <c r="P302" s="60">
        <f t="shared" si="344"/>
        <v>0.06855554791062429</v>
      </c>
      <c r="Q302" s="55">
        <f t="shared" si="288"/>
        <v>0.1372061812935484</v>
      </c>
      <c r="R302" s="55">
        <f t="shared" si="345"/>
        <v>163.40424436088404</v>
      </c>
      <c r="S302" s="55">
        <f t="shared" si="346"/>
        <v>0.05450207139914828</v>
      </c>
      <c r="T302" s="55">
        <f t="shared" si="291"/>
        <v>0.028202038495251824</v>
      </c>
      <c r="U302" s="55">
        <f t="shared" si="292"/>
        <v>106.74034942189235</v>
      </c>
      <c r="V302" s="55">
        <f t="shared" si="293"/>
        <v>14.738035821987436</v>
      </c>
      <c r="W302" s="55">
        <f t="shared" si="294"/>
        <v>522.44905253567</v>
      </c>
      <c r="X302" s="55">
        <f t="shared" si="295"/>
        <v>125.57732634726017</v>
      </c>
      <c r="Y302" s="55">
        <f t="shared" si="321"/>
        <v>-56.40600000000009</v>
      </c>
      <c r="Z302" s="60">
        <f t="shared" si="347"/>
        <v>-0.011358678360310237</v>
      </c>
      <c r="AA302" s="55">
        <f t="shared" si="348"/>
        <v>0</v>
      </c>
      <c r="AB302" s="55">
        <f t="shared" si="349"/>
        <v>2.90888208249388E-07</v>
      </c>
      <c r="AC302" s="55">
        <f t="shared" si="350"/>
        <v>-1.9183229778693086E-07</v>
      </c>
      <c r="AD302" s="60">
        <f t="shared" si="351"/>
        <v>0</v>
      </c>
      <c r="AE302" s="60">
        <f t="shared" si="352"/>
        <v>3.1</v>
      </c>
      <c r="AF302" s="55">
        <f t="shared" si="353"/>
        <v>-56.40600118936034</v>
      </c>
      <c r="AG302" s="55">
        <f t="shared" si="354"/>
        <v>0.00018357975301257212</v>
      </c>
      <c r="AH302" s="55">
        <f t="shared" si="355"/>
        <v>9.450368067011756E-05</v>
      </c>
      <c r="AI302" s="60">
        <f t="shared" si="356"/>
        <v>-0.011358678575581704</v>
      </c>
      <c r="AJ302" s="60">
        <f t="shared" si="357"/>
        <v>3.0886413214244186</v>
      </c>
      <c r="AK302" s="60">
        <f t="shared" si="358"/>
        <v>-56.454804435868745</v>
      </c>
      <c r="AL302" s="60">
        <f t="shared" si="359"/>
        <v>-0.06855576667839604</v>
      </c>
      <c r="AM302" s="55">
        <f t="shared" si="309"/>
        <v>-0.1372060370374622</v>
      </c>
      <c r="AN302" s="55">
        <f t="shared" si="360"/>
        <v>163.40249637848171</v>
      </c>
      <c r="AO302" s="55">
        <f t="shared" si="361"/>
        <v>-0.054502900479325364</v>
      </c>
      <c r="AP302" s="55">
        <f t="shared" si="312"/>
        <v>-0.028200236078811475</v>
      </c>
      <c r="AQ302" s="55">
        <f t="shared" si="313"/>
        <v>106.7420851851885</v>
      </c>
      <c r="AR302" s="55">
        <f t="shared" si="314"/>
        <v>-14.738259793510021</v>
      </c>
      <c r="AS302" s="55">
        <f t="shared" si="315"/>
        <v>522.4904026287728</v>
      </c>
      <c r="AT302" s="55">
        <f t="shared" si="316"/>
        <v>125.61866422125684</v>
      </c>
      <c r="AU302" s="55">
        <f t="shared" si="362"/>
        <v>125.59799462340233</v>
      </c>
      <c r="AV302" s="55">
        <f t="shared" si="363"/>
        <v>-0.029030641963615267</v>
      </c>
      <c r="AW302" s="55">
        <f t="shared" si="322"/>
        <v>0.5830421027342008</v>
      </c>
      <c r="AX302" s="55">
        <f t="shared" si="323"/>
        <v>1.6378284527024842</v>
      </c>
      <c r="AY302" s="55">
        <f t="shared" si="324"/>
        <v>228.6030348986884</v>
      </c>
      <c r="AZ302">
        <f t="shared" si="325"/>
        <v>1.4019563290854429</v>
      </c>
      <c r="BA302">
        <f t="shared" si="326"/>
        <v>-0.23587212361704135</v>
      </c>
      <c r="BB302">
        <f t="shared" si="364"/>
        <v>2.8049142934876286</v>
      </c>
      <c r="BC302">
        <f t="shared" si="365"/>
        <v>1.1670858407851443</v>
      </c>
      <c r="BD302">
        <f t="shared" si="328"/>
        <v>-0.004085983071159038</v>
      </c>
      <c r="BE302">
        <f>SUM(AY$266:AY302)/$AY$370*100</f>
        <v>48.96942642760017</v>
      </c>
      <c r="BF302" s="107">
        <f t="shared" si="329"/>
        <v>1</v>
      </c>
      <c r="BG302">
        <f t="shared" si="366"/>
        <v>228.6030348986884</v>
      </c>
    </row>
    <row r="303" spans="1:59" ht="12.75">
      <c r="A303" s="50"/>
      <c r="B303" s="55">
        <f t="shared" si="330"/>
        <v>55.12700000000009</v>
      </c>
      <c r="C303" s="55">
        <f t="shared" si="331"/>
        <v>55.12700000000009</v>
      </c>
      <c r="D303" s="60">
        <f t="shared" si="332"/>
        <v>-0.011117495995823623</v>
      </c>
      <c r="E303" s="55">
        <f t="shared" si="333"/>
        <v>0</v>
      </c>
      <c r="F303" s="55">
        <f t="shared" si="334"/>
        <v>2.90888208249388E-07</v>
      </c>
      <c r="G303" s="55">
        <f t="shared" si="335"/>
        <v>-1.9183229778693086E-07</v>
      </c>
      <c r="H303" s="60">
        <f t="shared" si="336"/>
        <v>0</v>
      </c>
      <c r="I303" s="60">
        <f t="shared" si="337"/>
        <v>3.1</v>
      </c>
      <c r="J303" s="55">
        <f t="shared" si="338"/>
        <v>55.12699881063984</v>
      </c>
      <c r="K303" s="55">
        <f t="shared" si="339"/>
        <v>-0.00019873324290242342</v>
      </c>
      <c r="L303" s="55">
        <f t="shared" si="340"/>
        <v>-0.00010291022310565163</v>
      </c>
      <c r="M303" s="60">
        <f t="shared" si="341"/>
        <v>-0.011117495762402563</v>
      </c>
      <c r="N303" s="60">
        <f t="shared" si="342"/>
        <v>3.0888825042375974</v>
      </c>
      <c r="O303" s="60">
        <f t="shared" si="343"/>
        <v>55.18014335801856</v>
      </c>
      <c r="P303" s="60">
        <f t="shared" si="344"/>
        <v>0.0669949871039195</v>
      </c>
      <c r="Q303" s="55">
        <f t="shared" si="288"/>
        <v>0.13409288443094466</v>
      </c>
      <c r="R303" s="55">
        <f t="shared" si="345"/>
        <v>163.39127763886154</v>
      </c>
      <c r="S303" s="55">
        <f t="shared" si="346"/>
        <v>0.053264540270519634</v>
      </c>
      <c r="T303" s="55">
        <f t="shared" si="291"/>
        <v>0.027563803889905397</v>
      </c>
      <c r="U303" s="55">
        <f t="shared" si="292"/>
        <v>106.77134805642419</v>
      </c>
      <c r="V303" s="55">
        <f t="shared" si="293"/>
        <v>14.40371227775641</v>
      </c>
      <c r="W303" s="55">
        <f t="shared" si="294"/>
        <v>522.4265978156237</v>
      </c>
      <c r="X303" s="55">
        <f t="shared" si="295"/>
        <v>125.57290353972326</v>
      </c>
      <c r="Y303" s="55">
        <f t="shared" si="321"/>
        <v>-55.12700000000009</v>
      </c>
      <c r="Z303" s="60">
        <f t="shared" si="347"/>
        <v>-0.011117495995823623</v>
      </c>
      <c r="AA303" s="55">
        <f t="shared" si="348"/>
        <v>0</v>
      </c>
      <c r="AB303" s="55">
        <f t="shared" si="349"/>
        <v>2.90888208249388E-07</v>
      </c>
      <c r="AC303" s="55">
        <f t="shared" si="350"/>
        <v>-1.9183229778693086E-07</v>
      </c>
      <c r="AD303" s="60">
        <f t="shared" si="351"/>
        <v>0</v>
      </c>
      <c r="AE303" s="60">
        <f t="shared" si="352"/>
        <v>3.1</v>
      </c>
      <c r="AF303" s="55">
        <f t="shared" si="353"/>
        <v>-55.127001189360335</v>
      </c>
      <c r="AG303" s="55">
        <f t="shared" si="354"/>
        <v>0.00019873321596452012</v>
      </c>
      <c r="AH303" s="55">
        <f t="shared" si="355"/>
        <v>0.00010232843276437365</v>
      </c>
      <c r="AI303" s="60">
        <f t="shared" si="356"/>
        <v>-0.011117496229241075</v>
      </c>
      <c r="AJ303" s="60">
        <f t="shared" si="357"/>
        <v>3.0888825037707592</v>
      </c>
      <c r="AK303" s="60">
        <f t="shared" si="358"/>
        <v>-55.17984529054776</v>
      </c>
      <c r="AL303" s="60">
        <f t="shared" si="359"/>
        <v>-0.06699520590957832</v>
      </c>
      <c r="AM303" s="55">
        <f t="shared" si="309"/>
        <v>-0.134092740251921</v>
      </c>
      <c r="AN303" s="55">
        <f t="shared" si="360"/>
        <v>163.3894892679158</v>
      </c>
      <c r="AO303" s="55">
        <f t="shared" si="361"/>
        <v>-0.05326536928999416</v>
      </c>
      <c r="AP303" s="55">
        <f t="shared" si="312"/>
        <v>-0.02756200167193268</v>
      </c>
      <c r="AQ303" s="55">
        <f t="shared" si="313"/>
        <v>106.77312448631909</v>
      </c>
      <c r="AR303" s="55">
        <f t="shared" si="314"/>
        <v>-14.403936247829451</v>
      </c>
      <c r="AS303" s="55">
        <f t="shared" si="315"/>
        <v>522.4688994241629</v>
      </c>
      <c r="AT303" s="55">
        <f t="shared" si="316"/>
        <v>125.61519320721152</v>
      </c>
      <c r="AU303" s="55">
        <f t="shared" si="362"/>
        <v>125.59404768183292</v>
      </c>
      <c r="AV303" s="55">
        <f t="shared" si="363"/>
        <v>-0.03297758353302527</v>
      </c>
      <c r="AW303" s="55">
        <f t="shared" si="322"/>
        <v>0.5829606313709423</v>
      </c>
      <c r="AX303" s="55">
        <f t="shared" si="323"/>
        <v>1.818376362823077</v>
      </c>
      <c r="AY303" s="55">
        <f t="shared" si="324"/>
        <v>210.312279468778</v>
      </c>
      <c r="AZ303">
        <f t="shared" si="325"/>
        <v>1.4921488127824807</v>
      </c>
      <c r="BA303">
        <f t="shared" si="326"/>
        <v>-0.3262275500405961</v>
      </c>
      <c r="BB303">
        <f t="shared" si="364"/>
        <v>2.895106777184666</v>
      </c>
      <c r="BC303">
        <f t="shared" si="365"/>
        <v>1.0767304143615894</v>
      </c>
      <c r="BD303">
        <f t="shared" si="328"/>
        <v>-0.004167454434417461</v>
      </c>
      <c r="BE303">
        <f>SUM(AY$266:AY303)/$AY$370*100</f>
        <v>49.03979672945197</v>
      </c>
      <c r="BF303" s="107">
        <f t="shared" si="329"/>
        <v>1</v>
      </c>
      <c r="BG303">
        <f t="shared" si="366"/>
        <v>210.312279468778</v>
      </c>
    </row>
    <row r="304" spans="1:59" ht="12.75">
      <c r="A304" s="50"/>
      <c r="B304" s="55">
        <f t="shared" si="330"/>
        <v>53.848000000000084</v>
      </c>
      <c r="C304" s="55">
        <f t="shared" si="331"/>
        <v>53.848000000000084</v>
      </c>
      <c r="D304" s="60">
        <f t="shared" si="332"/>
        <v>-0.010857517664342509</v>
      </c>
      <c r="E304" s="55">
        <f t="shared" si="333"/>
        <v>0</v>
      </c>
      <c r="F304" s="55">
        <f t="shared" si="334"/>
        <v>2.90888208249388E-07</v>
      </c>
      <c r="G304" s="55">
        <f t="shared" si="335"/>
        <v>-1.9183229778693086E-07</v>
      </c>
      <c r="H304" s="60">
        <f t="shared" si="336"/>
        <v>0</v>
      </c>
      <c r="I304" s="60">
        <f t="shared" si="337"/>
        <v>3.1</v>
      </c>
      <c r="J304" s="55">
        <f t="shared" si="338"/>
        <v>53.84799881063984</v>
      </c>
      <c r="K304" s="55">
        <f t="shared" si="339"/>
        <v>-0.00021255819414786603</v>
      </c>
      <c r="L304" s="55">
        <f t="shared" si="340"/>
        <v>-0.0001100489753348383</v>
      </c>
      <c r="M304" s="60">
        <f t="shared" si="341"/>
        <v>-0.010857517413903839</v>
      </c>
      <c r="N304" s="60">
        <f t="shared" si="342"/>
        <v>3.0891424825860962</v>
      </c>
      <c r="O304" s="60">
        <f t="shared" si="343"/>
        <v>53.904829956802246</v>
      </c>
      <c r="P304" s="60">
        <f t="shared" si="344"/>
        <v>0.0654348429276962</v>
      </c>
      <c r="Q304" s="55">
        <f t="shared" si="288"/>
        <v>0.13097973483072725</v>
      </c>
      <c r="R304" s="55">
        <f t="shared" si="345"/>
        <v>163.378619590001</v>
      </c>
      <c r="S304" s="55">
        <f t="shared" si="346"/>
        <v>0.05202712186993373</v>
      </c>
      <c r="T304" s="55">
        <f t="shared" si="291"/>
        <v>0.026925491090859788</v>
      </c>
      <c r="U304" s="55">
        <f t="shared" si="292"/>
        <v>106.80162268228497</v>
      </c>
      <c r="V304" s="55">
        <f t="shared" si="293"/>
        <v>14.069397131373462</v>
      </c>
      <c r="W304" s="55">
        <f t="shared" si="294"/>
        <v>522.4044716341622</v>
      </c>
      <c r="X304" s="55">
        <f t="shared" si="295"/>
        <v>125.56839393526195</v>
      </c>
      <c r="Y304" s="55">
        <f t="shared" si="321"/>
        <v>-53.848000000000084</v>
      </c>
      <c r="Z304" s="60">
        <f t="shared" si="347"/>
        <v>-0.010857517664342509</v>
      </c>
      <c r="AA304" s="55">
        <f t="shared" si="348"/>
        <v>0</v>
      </c>
      <c r="AB304" s="55">
        <f t="shared" si="349"/>
        <v>2.90888208249388E-07</v>
      </c>
      <c r="AC304" s="55">
        <f t="shared" si="350"/>
        <v>-1.9183229778693086E-07</v>
      </c>
      <c r="AD304" s="60">
        <f t="shared" si="351"/>
        <v>0</v>
      </c>
      <c r="AE304" s="60">
        <f t="shared" si="352"/>
        <v>3.1</v>
      </c>
      <c r="AF304" s="55">
        <f t="shared" si="353"/>
        <v>-53.84800118936033</v>
      </c>
      <c r="AG304" s="55">
        <f t="shared" si="354"/>
        <v>0.00021255816965215502</v>
      </c>
      <c r="AH304" s="55">
        <f t="shared" si="355"/>
        <v>0.00010946718625247918</v>
      </c>
      <c r="AI304" s="60">
        <f t="shared" si="356"/>
        <v>-0.010857517913871628</v>
      </c>
      <c r="AJ304" s="60">
        <f t="shared" si="357"/>
        <v>3.0891424820861286</v>
      </c>
      <c r="AK304" s="60">
        <f t="shared" si="358"/>
        <v>-53.904531889829855</v>
      </c>
      <c r="AL304" s="60">
        <f t="shared" si="359"/>
        <v>-0.06543506177032261</v>
      </c>
      <c r="AM304" s="55">
        <f t="shared" si="309"/>
        <v>-0.13097959072689772</v>
      </c>
      <c r="AN304" s="55">
        <f t="shared" si="360"/>
        <v>163.37678890773537</v>
      </c>
      <c r="AO304" s="55">
        <f t="shared" si="361"/>
        <v>-0.05202795083015509</v>
      </c>
      <c r="AP304" s="55">
        <f t="shared" si="312"/>
        <v>-0.02692368906658754</v>
      </c>
      <c r="AQ304" s="55">
        <f t="shared" si="313"/>
        <v>106.8034417014872</v>
      </c>
      <c r="AR304" s="55">
        <f t="shared" si="314"/>
        <v>-14.069621100042069</v>
      </c>
      <c r="AS304" s="55">
        <f t="shared" si="315"/>
        <v>522.4477701291883</v>
      </c>
      <c r="AT304" s="55">
        <f t="shared" si="316"/>
        <v>125.61168076722447</v>
      </c>
      <c r="AU304" s="55">
        <f t="shared" si="362"/>
        <v>125.59003662661164</v>
      </c>
      <c r="AV304" s="55">
        <f t="shared" si="363"/>
        <v>-0.03698863875430902</v>
      </c>
      <c r="AW304" s="55">
        <f t="shared" si="322"/>
        <v>0.5828809593415469</v>
      </c>
      <c r="AX304" s="55">
        <f t="shared" si="323"/>
        <v>1.9922893211201946</v>
      </c>
      <c r="AY304" s="55">
        <f t="shared" si="324"/>
        <v>196.96535879995693</v>
      </c>
      <c r="AZ304">
        <f t="shared" si="325"/>
        <v>1.5790256199016444</v>
      </c>
      <c r="BA304">
        <f t="shared" si="326"/>
        <v>-0.4132637012185504</v>
      </c>
      <c r="BB304">
        <f t="shared" si="364"/>
        <v>2.98198358430383</v>
      </c>
      <c r="BC304">
        <f t="shared" si="365"/>
        <v>0.9896942631836353</v>
      </c>
      <c r="BD304">
        <f t="shared" si="328"/>
        <v>-0.004247126463812867</v>
      </c>
      <c r="BE304">
        <f>SUM(AY$266:AY304)/$AY$370*100</f>
        <v>49.105701163506474</v>
      </c>
      <c r="BF304" s="107">
        <f t="shared" si="329"/>
        <v>1</v>
      </c>
      <c r="BG304">
        <f t="shared" si="366"/>
        <v>196.96535879995693</v>
      </c>
    </row>
    <row r="305" spans="1:59" ht="12.75">
      <c r="A305" s="50"/>
      <c r="B305" s="55">
        <f t="shared" si="330"/>
        <v>52.56900000000008</v>
      </c>
      <c r="C305" s="55">
        <f t="shared" si="331"/>
        <v>52.56900000000008</v>
      </c>
      <c r="D305" s="60">
        <f t="shared" si="332"/>
        <v>-0.010580439085429494</v>
      </c>
      <c r="E305" s="55">
        <f t="shared" si="333"/>
        <v>0</v>
      </c>
      <c r="F305" s="55">
        <f t="shared" si="334"/>
        <v>2.90888208249388E-07</v>
      </c>
      <c r="G305" s="55">
        <f t="shared" si="335"/>
        <v>-1.9183229778693086E-07</v>
      </c>
      <c r="H305" s="60">
        <f t="shared" si="336"/>
        <v>0</v>
      </c>
      <c r="I305" s="60">
        <f t="shared" si="337"/>
        <v>3.1</v>
      </c>
      <c r="J305" s="55">
        <f t="shared" si="338"/>
        <v>52.56899881063983</v>
      </c>
      <c r="K305" s="55">
        <f t="shared" si="339"/>
        <v>-0.00022508539890254975</v>
      </c>
      <c r="L305" s="55">
        <f t="shared" si="340"/>
        <v>-0.00011651761383018694</v>
      </c>
      <c r="M305" s="60">
        <f t="shared" si="341"/>
        <v>-0.010580438820430083</v>
      </c>
      <c r="N305" s="60">
        <f t="shared" si="342"/>
        <v>3.08941956117957</v>
      </c>
      <c r="O305" s="60">
        <f t="shared" si="343"/>
        <v>52.629170503089</v>
      </c>
      <c r="P305" s="60">
        <f t="shared" si="344"/>
        <v>0.0638751058236836</v>
      </c>
      <c r="Q305" s="55">
        <f t="shared" si="288"/>
        <v>0.12786672926119738</v>
      </c>
      <c r="R305" s="55">
        <f t="shared" si="345"/>
        <v>163.36626960332018</v>
      </c>
      <c r="S305" s="55">
        <f t="shared" si="346"/>
        <v>0.050789814018240786</v>
      </c>
      <c r="T305" s="55">
        <f t="shared" si="291"/>
        <v>0.02628710122471581</v>
      </c>
      <c r="U305" s="55">
        <f t="shared" si="292"/>
        <v>106.83117402647326</v>
      </c>
      <c r="V305" s="55">
        <f t="shared" si="293"/>
        <v>13.73509031190026</v>
      </c>
      <c r="W305" s="55">
        <f t="shared" si="294"/>
        <v>522.3826829021359</v>
      </c>
      <c r="X305" s="55">
        <f t="shared" si="295"/>
        <v>125.56380656074316</v>
      </c>
      <c r="Y305" s="55">
        <f t="shared" si="321"/>
        <v>-52.56900000000008</v>
      </c>
      <c r="Z305" s="60">
        <f t="shared" si="347"/>
        <v>-0.010580439085429494</v>
      </c>
      <c r="AA305" s="55">
        <f t="shared" si="348"/>
        <v>0</v>
      </c>
      <c r="AB305" s="55">
        <f t="shared" si="349"/>
        <v>2.90888208249388E-07</v>
      </c>
      <c r="AC305" s="55">
        <f t="shared" si="350"/>
        <v>-1.9183229778693086E-07</v>
      </c>
      <c r="AD305" s="60">
        <f t="shared" si="351"/>
        <v>0</v>
      </c>
      <c r="AE305" s="60">
        <f t="shared" si="352"/>
        <v>3.1</v>
      </c>
      <c r="AF305" s="55">
        <f t="shared" si="353"/>
        <v>-52.56900118936033</v>
      </c>
      <c r="AG305" s="55">
        <f t="shared" si="354"/>
        <v>0.00022508537679181637</v>
      </c>
      <c r="AH305" s="55">
        <f t="shared" si="355"/>
        <v>0.00011593582597727985</v>
      </c>
      <c r="AI305" s="60">
        <f t="shared" si="356"/>
        <v>-0.010580439350883764</v>
      </c>
      <c r="AJ305" s="60">
        <f t="shared" si="357"/>
        <v>3.0894195606491164</v>
      </c>
      <c r="AK305" s="60">
        <f t="shared" si="358"/>
        <v>-52.62887243658987</v>
      </c>
      <c r="AL305" s="60">
        <f t="shared" si="359"/>
        <v>-0.06387532470236153</v>
      </c>
      <c r="AM305" s="55">
        <f t="shared" si="309"/>
        <v>-0.12786658523070032</v>
      </c>
      <c r="AN305" s="55">
        <f t="shared" si="360"/>
        <v>163.3643945466331</v>
      </c>
      <c r="AO305" s="55">
        <f t="shared" si="361"/>
        <v>-0.050790642920653994</v>
      </c>
      <c r="AP305" s="55">
        <f t="shared" si="312"/>
        <v>-0.026285299389392336</v>
      </c>
      <c r="AQ305" s="55">
        <f t="shared" si="313"/>
        <v>106.83303769801802</v>
      </c>
      <c r="AR305" s="55">
        <f t="shared" si="314"/>
        <v>-13.735314279208607</v>
      </c>
      <c r="AS305" s="55">
        <f t="shared" si="315"/>
        <v>522.4270269673074</v>
      </c>
      <c r="AT305" s="55">
        <f t="shared" si="316"/>
        <v>125.60813924077229</v>
      </c>
      <c r="AU305" s="55">
        <f t="shared" si="362"/>
        <v>125.58597214069165</v>
      </c>
      <c r="AV305" s="55">
        <f t="shared" si="363"/>
        <v>-0.04105312467429201</v>
      </c>
      <c r="AW305" s="55">
        <f t="shared" si="322"/>
        <v>0.5828030912449296</v>
      </c>
      <c r="AX305" s="55">
        <f t="shared" si="323"/>
        <v>2.1587585481267717</v>
      </c>
      <c r="AY305" s="55">
        <f t="shared" si="324"/>
        <v>187.50284429336097</v>
      </c>
      <c r="AZ305">
        <f t="shared" si="325"/>
        <v>1.6621823653083154</v>
      </c>
      <c r="BA305">
        <f t="shared" si="326"/>
        <v>-0.4965761828184563</v>
      </c>
      <c r="BB305">
        <f t="shared" si="364"/>
        <v>3.065140329710501</v>
      </c>
      <c r="BC305">
        <f t="shared" si="365"/>
        <v>0.9063817815837294</v>
      </c>
      <c r="BD305">
        <f t="shared" si="328"/>
        <v>-0.004324994560430229</v>
      </c>
      <c r="BE305">
        <f>SUM(AY$266:AY305)/$AY$370*100</f>
        <v>49.168439448614336</v>
      </c>
      <c r="BF305" s="107">
        <f t="shared" si="329"/>
        <v>1</v>
      </c>
      <c r="BG305">
        <f t="shared" si="366"/>
        <v>187.50284429336097</v>
      </c>
    </row>
    <row r="306" spans="1:59" ht="12.75">
      <c r="A306" s="50"/>
      <c r="B306" s="55">
        <f t="shared" si="330"/>
        <v>51.29000000000008</v>
      </c>
      <c r="C306" s="55">
        <f t="shared" si="331"/>
        <v>51.29000000000008</v>
      </c>
      <c r="D306" s="60">
        <f t="shared" si="332"/>
        <v>-0.010287915896061095</v>
      </c>
      <c r="E306" s="55">
        <f t="shared" si="333"/>
        <v>0</v>
      </c>
      <c r="F306" s="55">
        <f t="shared" si="334"/>
        <v>2.90888208249388E-07</v>
      </c>
      <c r="G306" s="55">
        <f t="shared" si="335"/>
        <v>-1.9183229778693086E-07</v>
      </c>
      <c r="H306" s="60">
        <f t="shared" si="336"/>
        <v>0</v>
      </c>
      <c r="I306" s="60">
        <f t="shared" si="337"/>
        <v>3.1</v>
      </c>
      <c r="J306" s="55">
        <f t="shared" si="338"/>
        <v>51.28999881063983</v>
      </c>
      <c r="K306" s="55">
        <f t="shared" si="339"/>
        <v>-0.00023634562384367008</v>
      </c>
      <c r="L306" s="55">
        <f t="shared" si="340"/>
        <v>-0.00012233202547987869</v>
      </c>
      <c r="M306" s="60">
        <f t="shared" si="341"/>
        <v>-0.01028791561755571</v>
      </c>
      <c r="N306" s="60">
        <f t="shared" si="342"/>
        <v>3.0897120843824446</v>
      </c>
      <c r="O306" s="60">
        <f t="shared" si="343"/>
        <v>51.35317320071593</v>
      </c>
      <c r="P306" s="60">
        <f t="shared" si="344"/>
        <v>0.06231576622579316</v>
      </c>
      <c r="Q306" s="55">
        <f t="shared" si="288"/>
        <v>0.1247538644770662</v>
      </c>
      <c r="R306" s="55">
        <f t="shared" si="345"/>
        <v>163.35422709022168</v>
      </c>
      <c r="S306" s="55">
        <f t="shared" si="346"/>
        <v>0.04955261450569452</v>
      </c>
      <c r="T306" s="55">
        <f t="shared" si="291"/>
        <v>0.025648635465677153</v>
      </c>
      <c r="U306" s="55">
        <f t="shared" si="292"/>
        <v>106.86000279173629</v>
      </c>
      <c r="V306" s="55">
        <f t="shared" si="293"/>
        <v>13.400791739737206</v>
      </c>
      <c r="W306" s="55">
        <f t="shared" si="294"/>
        <v>522.3612401262543</v>
      </c>
      <c r="X306" s="55">
        <f t="shared" si="295"/>
        <v>125.55915003702603</v>
      </c>
      <c r="Y306" s="55">
        <f t="shared" si="321"/>
        <v>-51.29000000000008</v>
      </c>
      <c r="Z306" s="60">
        <f t="shared" si="347"/>
        <v>-0.010287915896061095</v>
      </c>
      <c r="AA306" s="55">
        <f t="shared" si="348"/>
        <v>0</v>
      </c>
      <c r="AB306" s="55">
        <f t="shared" si="349"/>
        <v>2.90888208249388E-07</v>
      </c>
      <c r="AC306" s="55">
        <f t="shared" si="350"/>
        <v>-1.9183229778693086E-07</v>
      </c>
      <c r="AD306" s="60">
        <f t="shared" si="351"/>
        <v>0</v>
      </c>
      <c r="AE306" s="60">
        <f t="shared" si="352"/>
        <v>3.1</v>
      </c>
      <c r="AF306" s="55">
        <f t="shared" si="353"/>
        <v>-51.290001189360325</v>
      </c>
      <c r="AG306" s="55">
        <f t="shared" si="354"/>
        <v>0.00023634560406068927</v>
      </c>
      <c r="AH306" s="55">
        <f t="shared" si="355"/>
        <v>0.00012175023882698283</v>
      </c>
      <c r="AI306" s="60">
        <f t="shared" si="356"/>
        <v>-0.010287916175021283</v>
      </c>
      <c r="AJ306" s="60">
        <f t="shared" si="357"/>
        <v>3.089712083824979</v>
      </c>
      <c r="AK306" s="60">
        <f t="shared" si="358"/>
        <v>-51.352875134665894</v>
      </c>
      <c r="AL306" s="60">
        <f t="shared" si="359"/>
        <v>-0.06231598513960999</v>
      </c>
      <c r="AM306" s="55">
        <f t="shared" si="309"/>
        <v>-0.12475372051804695</v>
      </c>
      <c r="AN306" s="55">
        <f t="shared" si="360"/>
        <v>163.3523054416911</v>
      </c>
      <c r="AO306" s="55">
        <f t="shared" si="361"/>
        <v>-0.04955344335174029</v>
      </c>
      <c r="AP306" s="55">
        <f t="shared" si="312"/>
        <v>-0.025646833814566367</v>
      </c>
      <c r="AQ306" s="55">
        <f t="shared" si="313"/>
        <v>106.86191333298086</v>
      </c>
      <c r="AR306" s="55">
        <f t="shared" si="314"/>
        <v>-13.40101570572855</v>
      </c>
      <c r="AS306" s="55">
        <f t="shared" si="315"/>
        <v>522.4066820882251</v>
      </c>
      <c r="AT306" s="55">
        <f t="shared" si="316"/>
        <v>125.60458089171084</v>
      </c>
      <c r="AU306" s="55">
        <f t="shared" si="362"/>
        <v>125.58186466618436</v>
      </c>
      <c r="AV306" s="55">
        <f t="shared" si="363"/>
        <v>-0.045160599181585326</v>
      </c>
      <c r="AW306" s="55">
        <f t="shared" si="322"/>
        <v>0.5827270314362621</v>
      </c>
      <c r="AX306" s="55">
        <f t="shared" si="323"/>
        <v>2.31704220526041</v>
      </c>
      <c r="AY306" s="55">
        <f t="shared" si="324"/>
        <v>181.26929950099145</v>
      </c>
      <c r="AZ306">
        <f t="shared" si="325"/>
        <v>1.741248134066467</v>
      </c>
      <c r="BA306">
        <f t="shared" si="326"/>
        <v>-0.5757940711939428</v>
      </c>
      <c r="BB306">
        <f t="shared" si="364"/>
        <v>3.1442060984686524</v>
      </c>
      <c r="BC306">
        <f t="shared" si="365"/>
        <v>0.8271638932082429</v>
      </c>
      <c r="BD306">
        <f t="shared" si="328"/>
        <v>-0.004401054369097768</v>
      </c>
      <c r="BE306">
        <f>SUM(AY$266:AY306)/$AY$370*100</f>
        <v>49.22909199517306</v>
      </c>
      <c r="BF306" s="107">
        <f t="shared" si="329"/>
        <v>1</v>
      </c>
      <c r="BG306">
        <f t="shared" si="366"/>
        <v>181.26929950099145</v>
      </c>
    </row>
    <row r="307" spans="1:59" ht="12.75">
      <c r="A307" s="50"/>
      <c r="B307" s="55">
        <f t="shared" si="330"/>
        <v>50.011000000000074</v>
      </c>
      <c r="C307" s="55">
        <f t="shared" si="331"/>
        <v>50.011000000000074</v>
      </c>
      <c r="D307" s="60">
        <f t="shared" si="332"/>
        <v>-0.009981563664761828</v>
      </c>
      <c r="E307" s="55">
        <f t="shared" si="333"/>
        <v>0</v>
      </c>
      <c r="F307" s="55">
        <f t="shared" si="334"/>
        <v>2.90888208249388E-07</v>
      </c>
      <c r="G307" s="55">
        <f t="shared" si="335"/>
        <v>-1.9183229778693086E-07</v>
      </c>
      <c r="H307" s="60">
        <f t="shared" si="336"/>
        <v>0</v>
      </c>
      <c r="I307" s="60">
        <f t="shared" si="337"/>
        <v>3.1</v>
      </c>
      <c r="J307" s="55">
        <f t="shared" si="338"/>
        <v>50.010998810639826</v>
      </c>
      <c r="K307" s="55">
        <f t="shared" si="339"/>
        <v>-0.00024636963954603394</v>
      </c>
      <c r="L307" s="55">
        <f t="shared" si="340"/>
        <v>-0.00012750809918534502</v>
      </c>
      <c r="M307" s="60">
        <f t="shared" si="341"/>
        <v>-0.009981563374227898</v>
      </c>
      <c r="N307" s="60">
        <f t="shared" si="342"/>
        <v>3.090018436625772</v>
      </c>
      <c r="O307" s="60">
        <f t="shared" si="343"/>
        <v>50.076846254481715</v>
      </c>
      <c r="P307" s="60">
        <f t="shared" si="344"/>
        <v>0.060756814560330004</v>
      </c>
      <c r="Q307" s="55">
        <f t="shared" si="288"/>
        <v>0.12164113721984535</v>
      </c>
      <c r="R307" s="55">
        <f t="shared" si="345"/>
        <v>163.3424914854357</v>
      </c>
      <c r="S307" s="55">
        <f t="shared" si="346"/>
        <v>0.048315521092662475</v>
      </c>
      <c r="T307" s="55">
        <f t="shared" si="291"/>
        <v>0.025010095034520397</v>
      </c>
      <c r="U307" s="55">
        <f t="shared" si="292"/>
        <v>106.8881096555669</v>
      </c>
      <c r="V307" s="55">
        <f t="shared" si="293"/>
        <v>13.066501326821168</v>
      </c>
      <c r="W307" s="55">
        <f t="shared" si="294"/>
        <v>522.3401513872119</v>
      </c>
      <c r="X307" s="55">
        <f t="shared" si="295"/>
        <v>125.55443255702812</v>
      </c>
      <c r="Y307" s="55">
        <f t="shared" si="321"/>
        <v>-50.011000000000074</v>
      </c>
      <c r="Z307" s="60">
        <f t="shared" si="347"/>
        <v>-0.009981563664761828</v>
      </c>
      <c r="AA307" s="55">
        <f t="shared" si="348"/>
        <v>0</v>
      </c>
      <c r="AB307" s="55">
        <f t="shared" si="349"/>
        <v>2.90888208249388E-07</v>
      </c>
      <c r="AC307" s="55">
        <f t="shared" si="350"/>
        <v>-1.9183229778693086E-07</v>
      </c>
      <c r="AD307" s="60">
        <f t="shared" si="351"/>
        <v>0</v>
      </c>
      <c r="AE307" s="60">
        <f t="shared" si="352"/>
        <v>3.1</v>
      </c>
      <c r="AF307" s="55">
        <f t="shared" si="353"/>
        <v>-50.01100118936032</v>
      </c>
      <c r="AG307" s="55">
        <f t="shared" si="354"/>
        <v>0.0002463696220335737</v>
      </c>
      <c r="AH307" s="55">
        <f t="shared" si="355"/>
        <v>0.00012692631370304268</v>
      </c>
      <c r="AI307" s="60">
        <f t="shared" si="356"/>
        <v>-0.009981563955752337</v>
      </c>
      <c r="AJ307" s="60">
        <f t="shared" si="357"/>
        <v>3.0900184360442475</v>
      </c>
      <c r="AK307" s="60">
        <f t="shared" si="358"/>
        <v>-50.07654818885757</v>
      </c>
      <c r="AL307" s="60">
        <f t="shared" si="359"/>
        <v>-0.060757033508376544</v>
      </c>
      <c r="AM307" s="55">
        <f t="shared" si="309"/>
        <v>-0.12164099333045614</v>
      </c>
      <c r="AN307" s="55">
        <f t="shared" si="360"/>
        <v>163.34052085752984</v>
      </c>
      <c r="AO307" s="55">
        <f t="shared" si="361"/>
        <v>-0.04831634988377774</v>
      </c>
      <c r="AP307" s="55">
        <f t="shared" si="312"/>
        <v>-0.025008293562900658</v>
      </c>
      <c r="AQ307" s="55">
        <f t="shared" si="313"/>
        <v>106.89006945397972</v>
      </c>
      <c r="AR307" s="55">
        <f t="shared" si="314"/>
        <v>-13.06672529153798</v>
      </c>
      <c r="AS307" s="55">
        <f t="shared" si="315"/>
        <v>522.3867475882987</v>
      </c>
      <c r="AT307" s="55">
        <f t="shared" si="316"/>
        <v>125.60101792862201</v>
      </c>
      <c r="AU307" s="55">
        <f t="shared" si="362"/>
        <v>125.57772440356143</v>
      </c>
      <c r="AV307" s="55">
        <f t="shared" si="363"/>
        <v>-0.04930086180451099</v>
      </c>
      <c r="AW307" s="55">
        <f t="shared" si="322"/>
        <v>0.5826527844420261</v>
      </c>
      <c r="AX307" s="55">
        <f t="shared" si="323"/>
        <v>2.466463910045046</v>
      </c>
      <c r="AY307" s="55">
        <f t="shared" si="324"/>
        <v>177.89267466405903</v>
      </c>
      <c r="AZ307">
        <f t="shared" si="325"/>
        <v>1.8158847394645492</v>
      </c>
      <c r="BA307">
        <f t="shared" si="326"/>
        <v>-0.650579170580497</v>
      </c>
      <c r="BB307">
        <f t="shared" si="364"/>
        <v>3.218842703866735</v>
      </c>
      <c r="BC307">
        <f t="shared" si="365"/>
        <v>0.7523787938216887</v>
      </c>
      <c r="BD307">
        <f t="shared" si="328"/>
        <v>-0.004475301363333628</v>
      </c>
      <c r="BE307">
        <f>SUM(AY$266:AY307)/$AY$370*100</f>
        <v>49.288614726061404</v>
      </c>
      <c r="BF307" s="107">
        <f t="shared" si="329"/>
        <v>1</v>
      </c>
      <c r="BG307">
        <f t="shared" si="366"/>
        <v>177.89267466405903</v>
      </c>
    </row>
    <row r="308" spans="1:59" ht="12.75">
      <c r="A308" s="50"/>
      <c r="B308" s="55">
        <f t="shared" si="330"/>
        <v>48.73200000000007</v>
      </c>
      <c r="C308" s="55">
        <f t="shared" si="331"/>
        <v>48.73200000000007</v>
      </c>
      <c r="D308" s="60">
        <f t="shared" si="332"/>
        <v>-0.00966295791406635</v>
      </c>
      <c r="E308" s="55">
        <f t="shared" si="333"/>
        <v>0</v>
      </c>
      <c r="F308" s="55">
        <f t="shared" si="334"/>
        <v>2.90888208249388E-07</v>
      </c>
      <c r="G308" s="55">
        <f t="shared" si="335"/>
        <v>-1.9183229778693086E-07</v>
      </c>
      <c r="H308" s="60">
        <f t="shared" si="336"/>
        <v>0</v>
      </c>
      <c r="I308" s="60">
        <f t="shared" si="337"/>
        <v>3.1</v>
      </c>
      <c r="J308" s="55">
        <f t="shared" si="338"/>
        <v>48.73199881063982</v>
      </c>
      <c r="K308" s="55">
        <f t="shared" si="339"/>
        <v>-0.0002551882204166536</v>
      </c>
      <c r="L308" s="55">
        <f t="shared" si="340"/>
        <v>-0.00013206172582791973</v>
      </c>
      <c r="M308" s="60">
        <f t="shared" si="341"/>
        <v>-0.009662957612481649</v>
      </c>
      <c r="N308" s="60">
        <f t="shared" si="342"/>
        <v>3.0903370423875183</v>
      </c>
      <c r="O308" s="60">
        <f t="shared" si="343"/>
        <v>48.80019787014337</v>
      </c>
      <c r="P308" s="60">
        <f t="shared" si="344"/>
        <v>0.05919824124620246</v>
      </c>
      <c r="Q308" s="55">
        <f t="shared" si="288"/>
        <v>0.11852854421823283</v>
      </c>
      <c r="R308" s="55">
        <f t="shared" si="345"/>
        <v>163.33106224809706</v>
      </c>
      <c r="S308" s="55">
        <f t="shared" si="346"/>
        <v>0.047078531510338806</v>
      </c>
      <c r="T308" s="55">
        <f t="shared" si="291"/>
        <v>0.024371481197555223</v>
      </c>
      <c r="U308" s="55">
        <f t="shared" si="292"/>
        <v>106.91549526906658</v>
      </c>
      <c r="V308" s="55">
        <f t="shared" si="293"/>
        <v>12.732218976824155</v>
      </c>
      <c r="W308" s="55">
        <f t="shared" si="294"/>
        <v>522.3194243145753</v>
      </c>
      <c r="X308" s="55">
        <f t="shared" si="295"/>
        <v>125.54966186055265</v>
      </c>
      <c r="Y308" s="55">
        <f t="shared" si="321"/>
        <v>-48.73200000000007</v>
      </c>
      <c r="Z308" s="60">
        <f t="shared" si="347"/>
        <v>-0.00966295791406635</v>
      </c>
      <c r="AA308" s="55">
        <f t="shared" si="348"/>
        <v>0</v>
      </c>
      <c r="AB308" s="55">
        <f t="shared" si="349"/>
        <v>2.90888208249388E-07</v>
      </c>
      <c r="AC308" s="55">
        <f t="shared" si="350"/>
        <v>-1.9183229778693086E-07</v>
      </c>
      <c r="AD308" s="60">
        <f t="shared" si="351"/>
        <v>0</v>
      </c>
      <c r="AE308" s="60">
        <f t="shared" si="352"/>
        <v>3.1</v>
      </c>
      <c r="AF308" s="55">
        <f t="shared" si="353"/>
        <v>-48.73200118936032</v>
      </c>
      <c r="AG308" s="55">
        <f t="shared" si="354"/>
        <v>0.00025518820511747677</v>
      </c>
      <c r="AH308" s="55">
        <f t="shared" si="355"/>
        <v>0.0001314799414868126</v>
      </c>
      <c r="AI308" s="60">
        <f t="shared" si="356"/>
        <v>-0.009662958215652828</v>
      </c>
      <c r="AJ308" s="60">
        <f t="shared" si="357"/>
        <v>3.0903370417843474</v>
      </c>
      <c r="AK308" s="60">
        <f t="shared" si="358"/>
        <v>-48.799899804922845</v>
      </c>
      <c r="AL308" s="60">
        <f t="shared" si="359"/>
        <v>-0.05919846022757276</v>
      </c>
      <c r="AM308" s="55">
        <f t="shared" si="309"/>
        <v>-0.11852840039663233</v>
      </c>
      <c r="AN308" s="55">
        <f t="shared" si="360"/>
        <v>163.32904006531658</v>
      </c>
      <c r="AO308" s="55">
        <f t="shared" si="361"/>
        <v>-0.04707936024795638</v>
      </c>
      <c r="AP308" s="55">
        <f t="shared" si="312"/>
        <v>-0.024369679900719574</v>
      </c>
      <c r="AQ308" s="55">
        <f t="shared" si="313"/>
        <v>106.91750690008547</v>
      </c>
      <c r="AR308" s="55">
        <f t="shared" si="314"/>
        <v>-12.732442940308015</v>
      </c>
      <c r="AS308" s="55">
        <f t="shared" si="315"/>
        <v>522.3672355342883</v>
      </c>
      <c r="AT308" s="55">
        <f t="shared" si="316"/>
        <v>125.59746252850414</v>
      </c>
      <c r="AU308" s="55">
        <f t="shared" si="362"/>
        <v>125.57356131090874</v>
      </c>
      <c r="AV308" s="55">
        <f t="shared" si="363"/>
        <v>-0.0534639544572002</v>
      </c>
      <c r="AW308" s="55">
        <f t="shared" si="322"/>
        <v>0.5825803544619947</v>
      </c>
      <c r="AX308" s="55">
        <f t="shared" si="323"/>
        <v>2.6064112420198824</v>
      </c>
      <c r="AY308" s="55">
        <f t="shared" si="324"/>
        <v>177.22597333331456</v>
      </c>
      <c r="AZ308">
        <f t="shared" si="325"/>
        <v>1.885785975471936</v>
      </c>
      <c r="BA308">
        <f t="shared" si="326"/>
        <v>-0.7206252665479465</v>
      </c>
      <c r="BB308">
        <f t="shared" si="364"/>
        <v>3.288743939874122</v>
      </c>
      <c r="BC308">
        <f t="shared" si="365"/>
        <v>0.6823326978542392</v>
      </c>
      <c r="BD308">
        <f t="shared" si="328"/>
        <v>-0.004547731343365058</v>
      </c>
      <c r="BE308">
        <f>SUM(AY$266:AY308)/$AY$370*100</f>
        <v>49.34791437927683</v>
      </c>
      <c r="BF308" s="107">
        <f t="shared" si="329"/>
        <v>1</v>
      </c>
      <c r="BG308">
        <f t="shared" si="366"/>
        <v>177.22597333331456</v>
      </c>
    </row>
    <row r="309" spans="1:59" ht="12.75">
      <c r="A309" s="50"/>
      <c r="B309" s="55">
        <f t="shared" si="330"/>
        <v>47.45300000000007</v>
      </c>
      <c r="C309" s="55">
        <f t="shared" si="331"/>
        <v>47.45300000000007</v>
      </c>
      <c r="D309" s="60">
        <f t="shared" si="332"/>
        <v>-0.009333634135862856</v>
      </c>
      <c r="E309" s="55">
        <f t="shared" si="333"/>
        <v>0</v>
      </c>
      <c r="F309" s="55">
        <f t="shared" si="334"/>
        <v>2.90888208249388E-07</v>
      </c>
      <c r="G309" s="55">
        <f t="shared" si="335"/>
        <v>-1.9183229778693086E-07</v>
      </c>
      <c r="H309" s="60">
        <f t="shared" si="336"/>
        <v>0</v>
      </c>
      <c r="I309" s="60">
        <f t="shared" si="337"/>
        <v>3.1</v>
      </c>
      <c r="J309" s="55">
        <f t="shared" si="338"/>
        <v>47.45299881063982</v>
      </c>
      <c r="K309" s="55">
        <f t="shared" si="339"/>
        <v>-0.00026283214462728514</v>
      </c>
      <c r="L309" s="55">
        <f t="shared" si="340"/>
        <v>-0.00013600879823432978</v>
      </c>
      <c r="M309" s="60">
        <f t="shared" si="341"/>
        <v>-0.009333633825537313</v>
      </c>
      <c r="N309" s="60">
        <f t="shared" si="342"/>
        <v>3.090666366174463</v>
      </c>
      <c r="O309" s="60">
        <f t="shared" si="343"/>
        <v>47.52323625441149</v>
      </c>
      <c r="P309" s="60">
        <f t="shared" si="344"/>
        <v>0.05764003669512977</v>
      </c>
      <c r="Q309" s="55">
        <f t="shared" si="288"/>
        <v>0.11541608218849388</v>
      </c>
      <c r="R309" s="55">
        <f t="shared" si="345"/>
        <v>163.31993886299256</v>
      </c>
      <c r="S309" s="55">
        <f t="shared" si="346"/>
        <v>0.04584164346145729</v>
      </c>
      <c r="T309" s="55">
        <f t="shared" si="291"/>
        <v>0.023732795265579296</v>
      </c>
      <c r="U309" s="55">
        <f t="shared" si="292"/>
        <v>106.94216025564077</v>
      </c>
      <c r="V309" s="55">
        <f t="shared" si="293"/>
        <v>12.397944585352265</v>
      </c>
      <c r="W309" s="55">
        <f t="shared" si="294"/>
        <v>522.2990660576885</v>
      </c>
      <c r="X309" s="55">
        <f t="shared" si="295"/>
        <v>125.54484520513552</v>
      </c>
      <c r="Y309" s="55">
        <f t="shared" si="321"/>
        <v>-47.45300000000007</v>
      </c>
      <c r="Z309" s="60">
        <f t="shared" si="347"/>
        <v>-0.009333634135862856</v>
      </c>
      <c r="AA309" s="55">
        <f t="shared" si="348"/>
        <v>0</v>
      </c>
      <c r="AB309" s="55">
        <f t="shared" si="349"/>
        <v>2.90888208249388E-07</v>
      </c>
      <c r="AC309" s="55">
        <f t="shared" si="350"/>
        <v>-1.9183229778693086E-07</v>
      </c>
      <c r="AD309" s="60">
        <f t="shared" si="351"/>
        <v>0</v>
      </c>
      <c r="AE309" s="60">
        <f t="shared" si="352"/>
        <v>3.1</v>
      </c>
      <c r="AF309" s="55">
        <f t="shared" si="353"/>
        <v>-47.453001189360315</v>
      </c>
      <c r="AG309" s="55">
        <f t="shared" si="354"/>
        <v>0.0002628321314841423</v>
      </c>
      <c r="AH309" s="55">
        <f t="shared" si="355"/>
        <v>0.0001354270150050316</v>
      </c>
      <c r="AI309" s="60">
        <f t="shared" si="356"/>
        <v>-0.009333634447096062</v>
      </c>
      <c r="AJ309" s="60">
        <f t="shared" si="357"/>
        <v>3.090666365552904</v>
      </c>
      <c r="AK309" s="60">
        <f t="shared" si="358"/>
        <v>-47.52293818957321</v>
      </c>
      <c r="AL309" s="60">
        <f t="shared" si="359"/>
        <v>-0.05764025570892102</v>
      </c>
      <c r="AM309" s="55">
        <f t="shared" si="309"/>
        <v>-0.11541593843284707</v>
      </c>
      <c r="AN309" s="55">
        <f t="shared" si="360"/>
        <v>163.31786234160273</v>
      </c>
      <c r="AO309" s="55">
        <f t="shared" si="361"/>
        <v>-0.045842472147006666</v>
      </c>
      <c r="AP309" s="55">
        <f t="shared" si="312"/>
        <v>-0.02373099413883374</v>
      </c>
      <c r="AQ309" s="55">
        <f t="shared" si="313"/>
        <v>106.9442265029403</v>
      </c>
      <c r="AR309" s="55">
        <f t="shared" si="314"/>
        <v>-12.398168547644092</v>
      </c>
      <c r="AS309" s="55">
        <f t="shared" si="315"/>
        <v>522.3481579911273</v>
      </c>
      <c r="AT309" s="55">
        <f t="shared" si="316"/>
        <v>125.59392686448405</v>
      </c>
      <c r="AU309" s="55">
        <f t="shared" si="362"/>
        <v>125.5693851031997</v>
      </c>
      <c r="AV309" s="55">
        <f t="shared" si="363"/>
        <v>-0.05764016216623702</v>
      </c>
      <c r="AW309" s="55">
        <f t="shared" si="322"/>
        <v>0.5825097460473493</v>
      </c>
      <c r="AX309" s="55">
        <f t="shared" si="323"/>
        <v>2.736334241311709</v>
      </c>
      <c r="AY309" s="55">
        <f t="shared" si="324"/>
        <v>179.332479930665</v>
      </c>
      <c r="AZ309">
        <f t="shared" si="325"/>
        <v>1.950676866703204</v>
      </c>
      <c r="BA309">
        <f t="shared" si="326"/>
        <v>-0.7856573746085053</v>
      </c>
      <c r="BB309">
        <f t="shared" si="364"/>
        <v>3.3536348311053894</v>
      </c>
      <c r="BC309">
        <f t="shared" si="365"/>
        <v>0.6173005897936804</v>
      </c>
      <c r="BD309">
        <f t="shared" si="328"/>
        <v>-0.0046183397580104035</v>
      </c>
      <c r="BE309">
        <f>SUM(AY$266:AY309)/$AY$370*100</f>
        <v>49.40791886772814</v>
      </c>
      <c r="BF309" s="107">
        <f t="shared" si="329"/>
        <v>1</v>
      </c>
      <c r="BG309">
        <f t="shared" si="366"/>
        <v>179.332479930665</v>
      </c>
    </row>
    <row r="310" spans="1:59" ht="12.75">
      <c r="A310" s="50"/>
      <c r="B310" s="55">
        <f t="shared" si="330"/>
        <v>46.17400000000006</v>
      </c>
      <c r="C310" s="55">
        <f t="shared" si="331"/>
        <v>46.17400000000006</v>
      </c>
      <c r="D310" s="60">
        <f t="shared" si="332"/>
        <v>-0.008995087811413394</v>
      </c>
      <c r="E310" s="55">
        <f t="shared" si="333"/>
        <v>0</v>
      </c>
      <c r="F310" s="55">
        <f t="shared" si="334"/>
        <v>2.90888208249388E-07</v>
      </c>
      <c r="G310" s="55">
        <f t="shared" si="335"/>
        <v>-1.9183229778693086E-07</v>
      </c>
      <c r="H310" s="60">
        <f t="shared" si="336"/>
        <v>0</v>
      </c>
      <c r="I310" s="60">
        <f t="shared" si="337"/>
        <v>3.1</v>
      </c>
      <c r="J310" s="55">
        <f t="shared" si="338"/>
        <v>46.173998810639816</v>
      </c>
      <c r="K310" s="55">
        <f t="shared" si="339"/>
        <v>-0.00026933219404486064</v>
      </c>
      <c r="L310" s="55">
        <f t="shared" si="340"/>
        <v>-0.00013936521114101008</v>
      </c>
      <c r="M310" s="60">
        <f t="shared" si="341"/>
        <v>-0.008995087492802145</v>
      </c>
      <c r="N310" s="60">
        <f t="shared" si="342"/>
        <v>3.091004912507198</v>
      </c>
      <c r="O310" s="60">
        <f t="shared" si="343"/>
        <v>46.245969614944</v>
      </c>
      <c r="P310" s="60">
        <f t="shared" si="344"/>
        <v>0.05608219131184792</v>
      </c>
      <c r="Q310" s="55">
        <f t="shared" si="288"/>
        <v>0.11230374783483685</v>
      </c>
      <c r="R310" s="55">
        <f t="shared" si="345"/>
        <v>163.30912084200776</v>
      </c>
      <c r="S310" s="55">
        <f t="shared" si="346"/>
        <v>0.044604854621005205</v>
      </c>
      <c r="T310" s="55">
        <f t="shared" si="291"/>
        <v>0.023094038592826438</v>
      </c>
      <c r="U310" s="55">
        <f t="shared" si="292"/>
        <v>106.96810520949509</v>
      </c>
      <c r="V310" s="55">
        <f t="shared" si="293"/>
        <v>12.06367804014516</v>
      </c>
      <c r="W310" s="55">
        <f t="shared" si="294"/>
        <v>522.2790832518701</v>
      </c>
      <c r="X310" s="55">
        <f t="shared" si="295"/>
        <v>125.53998933218668</v>
      </c>
      <c r="Y310" s="55">
        <f t="shared" si="321"/>
        <v>-46.17400000000006</v>
      </c>
      <c r="Z310" s="60">
        <f t="shared" si="347"/>
        <v>-0.008995087811413394</v>
      </c>
      <c r="AA310" s="55">
        <f t="shared" si="348"/>
        <v>0</v>
      </c>
      <c r="AB310" s="55">
        <f t="shared" si="349"/>
        <v>2.90888208249388E-07</v>
      </c>
      <c r="AC310" s="55">
        <f t="shared" si="350"/>
        <v>-1.9183229778693086E-07</v>
      </c>
      <c r="AD310" s="60">
        <f t="shared" si="351"/>
        <v>0</v>
      </c>
      <c r="AE310" s="60">
        <f t="shared" si="352"/>
        <v>3.1</v>
      </c>
      <c r="AF310" s="55">
        <f t="shared" si="353"/>
        <v>-46.17400118936031</v>
      </c>
      <c r="AG310" s="55">
        <f t="shared" si="354"/>
        <v>0.00026933218300050424</v>
      </c>
      <c r="AH310" s="55">
        <f t="shared" si="355"/>
        <v>0.00013878342899414892</v>
      </c>
      <c r="AI310" s="60">
        <f t="shared" si="356"/>
        <v>-0.00899508813047778</v>
      </c>
      <c r="AJ310" s="60">
        <f t="shared" si="357"/>
        <v>3.0910049118695224</v>
      </c>
      <c r="AK310" s="60">
        <f t="shared" si="358"/>
        <v>-46.24567155046746</v>
      </c>
      <c r="AL310" s="60">
        <f t="shared" si="359"/>
        <v>-0.056082410357160474</v>
      </c>
      <c r="AM310" s="55">
        <f t="shared" si="309"/>
        <v>-0.1123036041433151</v>
      </c>
      <c r="AN310" s="55">
        <f t="shared" si="360"/>
        <v>163.30698696696618</v>
      </c>
      <c r="AO310" s="55">
        <f t="shared" si="361"/>
        <v>-0.044605683255912534</v>
      </c>
      <c r="AP310" s="55">
        <f t="shared" si="312"/>
        <v>-0.02309223763149003</v>
      </c>
      <c r="AQ310" s="55">
        <f t="shared" si="313"/>
        <v>106.97022908805911</v>
      </c>
      <c r="AR310" s="55">
        <f t="shared" si="314"/>
        <v>-12.063902001285182</v>
      </c>
      <c r="AS310" s="55">
        <f t="shared" si="315"/>
        <v>522.3295270543243</v>
      </c>
      <c r="AT310" s="55">
        <f t="shared" si="316"/>
        <v>125.59042313816337</v>
      </c>
      <c r="AU310" s="55">
        <f t="shared" si="362"/>
        <v>125.5652052515318</v>
      </c>
      <c r="AV310" s="55">
        <f t="shared" si="363"/>
        <v>-0.0618200138341507</v>
      </c>
      <c r="AW310" s="55">
        <f t="shared" si="322"/>
        <v>0.5824409635011838</v>
      </c>
      <c r="AX310" s="55">
        <f t="shared" si="323"/>
        <v>2.855743902624324</v>
      </c>
      <c r="AY310" s="55">
        <f t="shared" si="324"/>
        <v>184.51211016096855</v>
      </c>
      <c r="AZ310">
        <f t="shared" si="325"/>
        <v>2.010312914813346</v>
      </c>
      <c r="BA310">
        <f t="shared" si="326"/>
        <v>-0.8454309878109783</v>
      </c>
      <c r="BB310">
        <f t="shared" si="364"/>
        <v>3.4132708792155313</v>
      </c>
      <c r="BC310">
        <f t="shared" si="365"/>
        <v>0.5575269765912074</v>
      </c>
      <c r="BD310">
        <f t="shared" si="328"/>
        <v>-0.004687122304176006</v>
      </c>
      <c r="BE310">
        <f>SUM(AY$266:AY310)/$AY$370*100</f>
        <v>49.46965645585251</v>
      </c>
      <c r="BF310" s="107">
        <f t="shared" si="329"/>
        <v>1</v>
      </c>
      <c r="BG310">
        <f t="shared" si="366"/>
        <v>184.51211016096855</v>
      </c>
    </row>
    <row r="311" spans="1:59" ht="12.75">
      <c r="A311" s="50"/>
      <c r="B311" s="55">
        <f t="shared" si="330"/>
        <v>44.89500000000006</v>
      </c>
      <c r="C311" s="55">
        <f t="shared" si="331"/>
        <v>44.89500000000006</v>
      </c>
      <c r="D311" s="60">
        <f t="shared" si="332"/>
        <v>-0.008648774426964656</v>
      </c>
      <c r="E311" s="55">
        <f t="shared" si="333"/>
        <v>0</v>
      </c>
      <c r="F311" s="55">
        <f t="shared" si="334"/>
        <v>2.90888208249388E-07</v>
      </c>
      <c r="G311" s="55">
        <f t="shared" si="335"/>
        <v>-1.9183229778693086E-07</v>
      </c>
      <c r="H311" s="60">
        <f t="shared" si="336"/>
        <v>0</v>
      </c>
      <c r="I311" s="60">
        <f t="shared" si="337"/>
        <v>3.1</v>
      </c>
      <c r="J311" s="55">
        <f t="shared" si="338"/>
        <v>44.89499881063981</v>
      </c>
      <c r="K311" s="55">
        <f t="shared" si="339"/>
        <v>-0.00027471915415994315</v>
      </c>
      <c r="L311" s="55">
        <f t="shared" si="340"/>
        <v>-0.00014214686115731815</v>
      </c>
      <c r="M311" s="60">
        <f t="shared" si="341"/>
        <v>-0.00864877410139453</v>
      </c>
      <c r="N311" s="60">
        <f t="shared" si="342"/>
        <v>3.0913512258986056</v>
      </c>
      <c r="O311" s="60">
        <f t="shared" si="343"/>
        <v>44.9684061603385</v>
      </c>
      <c r="P311" s="60">
        <f t="shared" si="344"/>
        <v>0.054524695494313914</v>
      </c>
      <c r="Q311" s="55">
        <f t="shared" si="288"/>
        <v>0.10919153784978515</v>
      </c>
      <c r="R311" s="55">
        <f t="shared" si="345"/>
        <v>163.2986077258061</v>
      </c>
      <c r="S311" s="55">
        <f t="shared" si="346"/>
        <v>0.04336816263694042</v>
      </c>
      <c r="T311" s="55">
        <f t="shared" si="291"/>
        <v>0.022455212575904313</v>
      </c>
      <c r="U311" s="55">
        <f t="shared" si="292"/>
        <v>106.9933306939015</v>
      </c>
      <c r="V311" s="55">
        <f t="shared" si="293"/>
        <v>11.729419221276604</v>
      </c>
      <c r="W311" s="55">
        <f t="shared" si="294"/>
        <v>522.259481979075</v>
      </c>
      <c r="X311" s="55">
        <f t="shared" si="295"/>
        <v>125.53510042759626</v>
      </c>
      <c r="Y311" s="55">
        <f t="shared" si="321"/>
        <v>-44.89500000000006</v>
      </c>
      <c r="Z311" s="60">
        <f t="shared" si="347"/>
        <v>-0.008648774426964656</v>
      </c>
      <c r="AA311" s="55">
        <f t="shared" si="348"/>
        <v>0</v>
      </c>
      <c r="AB311" s="55">
        <f t="shared" si="349"/>
        <v>2.90888208249388E-07</v>
      </c>
      <c r="AC311" s="55">
        <f t="shared" si="350"/>
        <v>-1.9183229778693086E-07</v>
      </c>
      <c r="AD311" s="60">
        <f t="shared" si="351"/>
        <v>0</v>
      </c>
      <c r="AE311" s="60">
        <f t="shared" si="352"/>
        <v>3.1</v>
      </c>
      <c r="AF311" s="55">
        <f t="shared" si="353"/>
        <v>-44.89500118936031</v>
      </c>
      <c r="AG311" s="55">
        <f t="shared" si="354"/>
        <v>0.0002747191451571117</v>
      </c>
      <c r="AH311" s="55">
        <f t="shared" si="355"/>
        <v>0.00014156508006352587</v>
      </c>
      <c r="AI311" s="60">
        <f t="shared" si="356"/>
        <v>-0.008648774752079924</v>
      </c>
      <c r="AJ311" s="60">
        <f t="shared" si="357"/>
        <v>3.0913512252479203</v>
      </c>
      <c r="AK311" s="60">
        <f t="shared" si="358"/>
        <v>-44.96810809620407</v>
      </c>
      <c r="AL311" s="60">
        <f t="shared" si="359"/>
        <v>-0.05452491457025108</v>
      </c>
      <c r="AM311" s="55">
        <f t="shared" si="309"/>
        <v>-0.10919139422056569</v>
      </c>
      <c r="AN311" s="55">
        <f t="shared" si="360"/>
        <v>163.29641322440654</v>
      </c>
      <c r="AO311" s="55">
        <f t="shared" si="361"/>
        <v>-0.04336899122262791</v>
      </c>
      <c r="AP311" s="55">
        <f t="shared" si="312"/>
        <v>-0.022453411775309864</v>
      </c>
      <c r="AQ311" s="55">
        <f t="shared" si="313"/>
        <v>106.99551547637935</v>
      </c>
      <c r="AR311" s="55">
        <f t="shared" si="314"/>
        <v>-11.729643181304196</v>
      </c>
      <c r="AS311" s="55">
        <f t="shared" si="315"/>
        <v>522.3113548881793</v>
      </c>
      <c r="AT311" s="55">
        <f t="shared" si="316"/>
        <v>125.58696361777879</v>
      </c>
      <c r="AU311" s="55">
        <f t="shared" si="362"/>
        <v>125.56103098250131</v>
      </c>
      <c r="AV311" s="55">
        <f t="shared" si="363"/>
        <v>-0.06599428286463649</v>
      </c>
      <c r="AW311" s="55">
        <f t="shared" si="322"/>
        <v>0.5823740106527971</v>
      </c>
      <c r="AX311" s="55">
        <f t="shared" si="323"/>
        <v>2.96421065643005</v>
      </c>
      <c r="AY311" s="55">
        <f t="shared" si="324"/>
        <v>193.38234076558774</v>
      </c>
      <c r="AZ311">
        <f t="shared" si="325"/>
        <v>2.064479338867822</v>
      </c>
      <c r="BA311">
        <f t="shared" si="326"/>
        <v>-0.8997313175622278</v>
      </c>
      <c r="BB311">
        <f t="shared" si="364"/>
        <v>3.4674373032700077</v>
      </c>
      <c r="BC311">
        <f t="shared" si="365"/>
        <v>0.5032266468399579</v>
      </c>
      <c r="BD311">
        <f t="shared" si="328"/>
        <v>-0.004754075152562542</v>
      </c>
      <c r="BE311">
        <f>SUM(AY$266:AY311)/$AY$370*100</f>
        <v>49.53436201525615</v>
      </c>
      <c r="BF311" s="107">
        <f t="shared" si="329"/>
        <v>1</v>
      </c>
      <c r="BG311">
        <f t="shared" si="366"/>
        <v>193.38234076558774</v>
      </c>
    </row>
    <row r="312" spans="1:59" ht="12.75">
      <c r="A312" s="50"/>
      <c r="B312" s="55">
        <f t="shared" si="330"/>
        <v>43.61600000000006</v>
      </c>
      <c r="C312" s="55">
        <f t="shared" si="331"/>
        <v>43.61600000000006</v>
      </c>
      <c r="D312" s="60">
        <f t="shared" si="332"/>
        <v>-0.008296109491291448</v>
      </c>
      <c r="E312" s="55">
        <f t="shared" si="333"/>
        <v>0</v>
      </c>
      <c r="F312" s="55">
        <f t="shared" si="334"/>
        <v>2.90888208249388E-07</v>
      </c>
      <c r="G312" s="55">
        <f t="shared" si="335"/>
        <v>-1.9183229778693086E-07</v>
      </c>
      <c r="H312" s="60">
        <f t="shared" si="336"/>
        <v>0</v>
      </c>
      <c r="I312" s="60">
        <f t="shared" si="337"/>
        <v>3.1</v>
      </c>
      <c r="J312" s="55">
        <f t="shared" si="338"/>
        <v>43.61599881063981</v>
      </c>
      <c r="K312" s="55">
        <f t="shared" si="339"/>
        <v>-0.00027902381401317955</v>
      </c>
      <c r="L312" s="55">
        <f t="shared" si="340"/>
        <v>-0.0001443696467276469</v>
      </c>
      <c r="M312" s="60">
        <f t="shared" si="341"/>
        <v>-0.008296109160961573</v>
      </c>
      <c r="N312" s="60">
        <f t="shared" si="342"/>
        <v>3.0917038908390384</v>
      </c>
      <c r="O312" s="60">
        <f t="shared" si="343"/>
        <v>43.69055410012323</v>
      </c>
      <c r="P312" s="60">
        <f t="shared" si="344"/>
        <v>0.052967539633908246</v>
      </c>
      <c r="Q312" s="55">
        <f t="shared" si="288"/>
        <v>0.10607944891454414</v>
      </c>
      <c r="R312" s="55">
        <f t="shared" si="345"/>
        <v>163.2883990858021</v>
      </c>
      <c r="S312" s="55">
        <f t="shared" si="346"/>
        <v>0.04213156513090752</v>
      </c>
      <c r="T312" s="55">
        <f t="shared" si="291"/>
        <v>0.021816318652729108</v>
      </c>
      <c r="U312" s="55">
        <f t="shared" si="292"/>
        <v>107.01783723917123</v>
      </c>
      <c r="V312" s="55">
        <f t="shared" si="293"/>
        <v>11.39516800135499</v>
      </c>
      <c r="W312" s="55">
        <f t="shared" si="294"/>
        <v>522.2402677216555</v>
      </c>
      <c r="X312" s="55">
        <f t="shared" si="295"/>
        <v>125.53018407544266</v>
      </c>
      <c r="Y312" s="55">
        <f t="shared" si="321"/>
        <v>-43.61600000000006</v>
      </c>
      <c r="Z312" s="60">
        <f t="shared" si="347"/>
        <v>-0.008296109491291448</v>
      </c>
      <c r="AA312" s="55">
        <f t="shared" si="348"/>
        <v>0</v>
      </c>
      <c r="AB312" s="55">
        <f t="shared" si="349"/>
        <v>2.90888208249388E-07</v>
      </c>
      <c r="AC312" s="55">
        <f t="shared" si="350"/>
        <v>-1.9183229778693086E-07</v>
      </c>
      <c r="AD312" s="60">
        <f t="shared" si="351"/>
        <v>0</v>
      </c>
      <c r="AE312" s="60">
        <f t="shared" si="352"/>
        <v>3.1</v>
      </c>
      <c r="AF312" s="55">
        <f t="shared" si="353"/>
        <v>-43.616001189360304</v>
      </c>
      <c r="AG312" s="55">
        <f t="shared" si="354"/>
        <v>0.00027902380699460806</v>
      </c>
      <c r="AH312" s="55">
        <f t="shared" si="355"/>
        <v>0.00014378786665756075</v>
      </c>
      <c r="AI312" s="60">
        <f t="shared" si="356"/>
        <v>-0.008296109822079678</v>
      </c>
      <c r="AJ312" s="60">
        <f t="shared" si="357"/>
        <v>3.0917038901779206</v>
      </c>
      <c r="AK312" s="60">
        <f t="shared" si="358"/>
        <v>-43.69025603631209</v>
      </c>
      <c r="AL312" s="60">
        <f t="shared" si="359"/>
        <v>-0.05296775873957637</v>
      </c>
      <c r="AM312" s="55">
        <f t="shared" si="309"/>
        <v>-0.1060793053458103</v>
      </c>
      <c r="AN312" s="55">
        <f t="shared" si="360"/>
        <v>163.28614039744627</v>
      </c>
      <c r="AO312" s="55">
        <f t="shared" si="361"/>
        <v>-0.04213239366879469</v>
      </c>
      <c r="AP312" s="55">
        <f t="shared" si="312"/>
        <v>-0.021814518008220915</v>
      </c>
      <c r="AQ312" s="55">
        <f t="shared" si="313"/>
        <v>107.02008648610587</v>
      </c>
      <c r="AR312" s="55">
        <f t="shared" si="314"/>
        <v>-11.395391960309015</v>
      </c>
      <c r="AS312" s="55">
        <f t="shared" si="315"/>
        <v>522.2936537708596</v>
      </c>
      <c r="AT312" s="55">
        <f t="shared" si="316"/>
        <v>125.58356068322553</v>
      </c>
      <c r="AU312" s="55">
        <f t="shared" si="362"/>
        <v>125.55687127755833</v>
      </c>
      <c r="AV312" s="55">
        <f t="shared" si="363"/>
        <v>-0.07015398780761473</v>
      </c>
      <c r="AW312" s="55">
        <f t="shared" si="322"/>
        <v>0.582308891883892</v>
      </c>
      <c r="AX312" s="55">
        <f t="shared" si="323"/>
        <v>3.0613628454847226</v>
      </c>
      <c r="AY312" s="55">
        <f t="shared" si="324"/>
        <v>207.05365088723468</v>
      </c>
      <c r="AZ312">
        <f t="shared" si="325"/>
        <v>2.1129903146262534</v>
      </c>
      <c r="BA312">
        <f t="shared" si="326"/>
        <v>-0.9483725308584693</v>
      </c>
      <c r="BB312">
        <f t="shared" si="364"/>
        <v>3.5159482790284393</v>
      </c>
      <c r="BC312">
        <f t="shared" si="365"/>
        <v>0.4545854335437164</v>
      </c>
      <c r="BD312">
        <f t="shared" si="328"/>
        <v>-0.004819193921467679</v>
      </c>
      <c r="BE312">
        <f>SUM(AY$266:AY312)/$AY$370*100</f>
        <v>49.6036419828798</v>
      </c>
      <c r="BF312" s="107">
        <f t="shared" si="329"/>
        <v>1</v>
      </c>
      <c r="BG312">
        <f t="shared" si="366"/>
        <v>207.05365088723468</v>
      </c>
    </row>
    <row r="313" spans="1:59" ht="12.75">
      <c r="A313" s="50"/>
      <c r="B313" s="55">
        <f t="shared" si="330"/>
        <v>42.33700000000005</v>
      </c>
      <c r="C313" s="55">
        <f t="shared" si="331"/>
        <v>42.33700000000005</v>
      </c>
      <c r="D313" s="60">
        <f t="shared" si="332"/>
        <v>-0.00793846855380359</v>
      </c>
      <c r="E313" s="55">
        <f t="shared" si="333"/>
        <v>0</v>
      </c>
      <c r="F313" s="55">
        <f t="shared" si="334"/>
        <v>2.90888208249388E-07</v>
      </c>
      <c r="G313" s="55">
        <f t="shared" si="335"/>
        <v>-1.9183229778693086E-07</v>
      </c>
      <c r="H313" s="60">
        <f t="shared" si="336"/>
        <v>0</v>
      </c>
      <c r="I313" s="60">
        <f t="shared" si="337"/>
        <v>3.1</v>
      </c>
      <c r="J313" s="55">
        <f t="shared" si="338"/>
        <v>42.336998810639805</v>
      </c>
      <c r="K313" s="55">
        <f t="shared" si="339"/>
        <v>-0.0002822769661198505</v>
      </c>
      <c r="L313" s="55">
        <f t="shared" si="340"/>
        <v>-0.00014604946809249476</v>
      </c>
      <c r="M313" s="60">
        <f t="shared" si="341"/>
        <v>-0.007938468219509331</v>
      </c>
      <c r="N313" s="60">
        <f t="shared" si="342"/>
        <v>3.092061531780491</v>
      </c>
      <c r="O313" s="60">
        <f t="shared" si="343"/>
        <v>42.412421644746665</v>
      </c>
      <c r="P313" s="60">
        <f t="shared" si="344"/>
        <v>0.05141071411563588</v>
      </c>
      <c r="Q313" s="55">
        <f t="shared" si="288"/>
        <v>0.10296747769936425</v>
      </c>
      <c r="R313" s="55">
        <f t="shared" si="345"/>
        <v>163.2784945264802</v>
      </c>
      <c r="S313" s="55">
        <f t="shared" si="346"/>
        <v>0.040895059698956196</v>
      </c>
      <c r="T313" s="55">
        <f t="shared" si="291"/>
        <v>0.021177358301451857</v>
      </c>
      <c r="U313" s="55">
        <f t="shared" si="292"/>
        <v>107.04162534028404</v>
      </c>
      <c r="V313" s="55">
        <f t="shared" si="293"/>
        <v>11.06092424572471</v>
      </c>
      <c r="W313" s="55">
        <f t="shared" si="294"/>
        <v>522.2214453079367</v>
      </c>
      <c r="X313" s="55">
        <f t="shared" si="295"/>
        <v>125.52524520351471</v>
      </c>
      <c r="Y313" s="55">
        <f t="shared" si="321"/>
        <v>-42.33700000000005</v>
      </c>
      <c r="Z313" s="60">
        <f t="shared" si="347"/>
        <v>-0.00793846855380359</v>
      </c>
      <c r="AA313" s="55">
        <f t="shared" si="348"/>
        <v>0</v>
      </c>
      <c r="AB313" s="55">
        <f t="shared" si="349"/>
        <v>2.90888208249388E-07</v>
      </c>
      <c r="AC313" s="55">
        <f t="shared" si="350"/>
        <v>-1.9183229778693086E-07</v>
      </c>
      <c r="AD313" s="60">
        <f t="shared" si="351"/>
        <v>0</v>
      </c>
      <c r="AE313" s="60">
        <f t="shared" si="352"/>
        <v>3.1</v>
      </c>
      <c r="AF313" s="55">
        <f t="shared" si="353"/>
        <v>-42.3370011893603</v>
      </c>
      <c r="AG313" s="55">
        <f t="shared" si="354"/>
        <v>0.0002822769610282671</v>
      </c>
      <c r="AH313" s="55">
        <f t="shared" si="355"/>
        <v>0.00014546768901675195</v>
      </c>
      <c r="AI313" s="60">
        <f t="shared" si="356"/>
        <v>-0.007938468888099792</v>
      </c>
      <c r="AJ313" s="60">
        <f t="shared" si="357"/>
        <v>3.0920615311119004</v>
      </c>
      <c r="AK313" s="60">
        <f t="shared" si="358"/>
        <v>-42.412123581240806</v>
      </c>
      <c r="AL313" s="60">
        <f t="shared" si="359"/>
        <v>-0.051410933250144106</v>
      </c>
      <c r="AM313" s="55">
        <f t="shared" si="309"/>
        <v>-0.10296733418930497</v>
      </c>
      <c r="AN313" s="55">
        <f t="shared" si="360"/>
        <v>163.2761677678925</v>
      </c>
      <c r="AO313" s="55">
        <f t="shared" si="361"/>
        <v>-0.040895888190458966</v>
      </c>
      <c r="AP313" s="55">
        <f t="shared" si="312"/>
        <v>-0.021175557808387035</v>
      </c>
      <c r="AQ313" s="55">
        <f t="shared" si="313"/>
        <v>107.04394293489719</v>
      </c>
      <c r="AR313" s="55">
        <f t="shared" si="314"/>
        <v>-11.061148203643253</v>
      </c>
      <c r="AS313" s="55">
        <f t="shared" si="315"/>
        <v>522.2764361476275</v>
      </c>
      <c r="AT313" s="55">
        <f t="shared" si="316"/>
        <v>125.58022687923085</v>
      </c>
      <c r="AU313" s="55">
        <f t="shared" si="362"/>
        <v>125.55273487234196</v>
      </c>
      <c r="AV313" s="55">
        <f t="shared" si="363"/>
        <v>-0.07429039302398621</v>
      </c>
      <c r="AW313" s="55">
        <f t="shared" si="322"/>
        <v>0.5822456108804669</v>
      </c>
      <c r="AX313" s="55">
        <f t="shared" si="323"/>
        <v>3.1468851964693605</v>
      </c>
      <c r="AY313" s="55">
        <f t="shared" si="324"/>
        <v>227.4998669369196</v>
      </c>
      <c r="AZ313">
        <f t="shared" si="325"/>
        <v>2.155688209115147</v>
      </c>
      <c r="BA313">
        <f t="shared" si="326"/>
        <v>-0.9911969873542134</v>
      </c>
      <c r="BB313">
        <f t="shared" si="364"/>
        <v>3.5586461735173325</v>
      </c>
      <c r="BC313">
        <f t="shared" si="365"/>
        <v>0.4117609770479723</v>
      </c>
      <c r="BD313">
        <f t="shared" si="328"/>
        <v>-0.004882474924893021</v>
      </c>
      <c r="BE313">
        <f>SUM(AY$266:AY313)/$AY$370*100</f>
        <v>49.6797632362276</v>
      </c>
      <c r="BF313" s="107">
        <f t="shared" si="329"/>
        <v>1</v>
      </c>
      <c r="BG313">
        <f t="shared" si="366"/>
        <v>227.4998669369196</v>
      </c>
    </row>
    <row r="314" spans="1:59" ht="12.75">
      <c r="A314" s="50"/>
      <c r="B314" s="55">
        <f t="shared" si="330"/>
        <v>41.05800000000005</v>
      </c>
      <c r="C314" s="55">
        <f t="shared" si="331"/>
        <v>41.05800000000005</v>
      </c>
      <c r="D314" s="60">
        <f t="shared" si="332"/>
        <v>-0.007577187219101944</v>
      </c>
      <c r="E314" s="55">
        <f t="shared" si="333"/>
        <v>0</v>
      </c>
      <c r="F314" s="55">
        <f t="shared" si="334"/>
        <v>2.90888208249388E-07</v>
      </c>
      <c r="G314" s="55">
        <f t="shared" si="335"/>
        <v>-1.9183229778693086E-07</v>
      </c>
      <c r="H314" s="60">
        <f t="shared" si="336"/>
        <v>0</v>
      </c>
      <c r="I314" s="60">
        <f t="shared" si="337"/>
        <v>3.1</v>
      </c>
      <c r="J314" s="55">
        <f t="shared" si="338"/>
        <v>41.0579988106398</v>
      </c>
      <c r="K314" s="55">
        <f t="shared" si="339"/>
        <v>-0.00028450940639253297</v>
      </c>
      <c r="L314" s="55">
        <f t="shared" si="340"/>
        <v>-0.0001472022272485089</v>
      </c>
      <c r="M314" s="60">
        <f t="shared" si="341"/>
        <v>-0.007577186882057607</v>
      </c>
      <c r="N314" s="60">
        <f t="shared" si="342"/>
        <v>3.0924228131179423</v>
      </c>
      <c r="O314" s="60">
        <f t="shared" si="343"/>
        <v>41.134017005565795</v>
      </c>
      <c r="P314" s="60">
        <f t="shared" si="344"/>
        <v>0.04985420931832547</v>
      </c>
      <c r="Q314" s="55">
        <f t="shared" si="288"/>
        <v>0.09985562086389944</v>
      </c>
      <c r="R314" s="55">
        <f t="shared" si="345"/>
        <v>163.26889368814062</v>
      </c>
      <c r="S314" s="55">
        <f t="shared" si="346"/>
        <v>0.03965864391226014</v>
      </c>
      <c r="T314" s="55">
        <f t="shared" si="291"/>
        <v>0.02053833303937916</v>
      </c>
      <c r="U314" s="55">
        <f t="shared" si="292"/>
        <v>107.06469545409124</v>
      </c>
      <c r="V314" s="55">
        <f t="shared" si="293"/>
        <v>10.726687812667857</v>
      </c>
      <c r="W314" s="55">
        <f t="shared" si="294"/>
        <v>522.2030188477264</v>
      </c>
      <c r="X314" s="55">
        <f t="shared" si="295"/>
        <v>125.52028801877213</v>
      </c>
      <c r="Y314" s="55">
        <f t="shared" si="321"/>
        <v>-41.05800000000005</v>
      </c>
      <c r="Z314" s="60">
        <f t="shared" si="347"/>
        <v>-0.007577187219101944</v>
      </c>
      <c r="AA314" s="55">
        <f t="shared" si="348"/>
        <v>0</v>
      </c>
      <c r="AB314" s="55">
        <f t="shared" si="349"/>
        <v>2.90888208249388E-07</v>
      </c>
      <c r="AC314" s="55">
        <f t="shared" si="350"/>
        <v>-1.9183229778693086E-07</v>
      </c>
      <c r="AD314" s="60">
        <f t="shared" si="351"/>
        <v>0</v>
      </c>
      <c r="AE314" s="60">
        <f t="shared" si="352"/>
        <v>3.1</v>
      </c>
      <c r="AF314" s="55">
        <f t="shared" si="353"/>
        <v>-41.0580011893603</v>
      </c>
      <c r="AG314" s="55">
        <f t="shared" si="354"/>
        <v>0.0002845094031706588</v>
      </c>
      <c r="AH314" s="55">
        <f t="shared" si="355"/>
        <v>0.00014662044913774455</v>
      </c>
      <c r="AI314" s="60">
        <f t="shared" si="356"/>
        <v>-0.007577187556599252</v>
      </c>
      <c r="AJ314" s="60">
        <f t="shared" si="357"/>
        <v>3.092422812443401</v>
      </c>
      <c r="AK314" s="60">
        <f t="shared" si="358"/>
        <v>-41.13371894234799</v>
      </c>
      <c r="AL314" s="60">
        <f t="shared" si="359"/>
        <v>-0.04985442848078571</v>
      </c>
      <c r="AM314" s="55">
        <f t="shared" si="309"/>
        <v>-0.09985547741070916</v>
      </c>
      <c r="AN314" s="55">
        <f t="shared" si="360"/>
        <v>163.2664946131635</v>
      </c>
      <c r="AO314" s="55">
        <f t="shared" si="361"/>
        <v>-0.03965947235879024</v>
      </c>
      <c r="AP314" s="55">
        <f t="shared" si="312"/>
        <v>-0.020536532693128676</v>
      </c>
      <c r="AQ314" s="55">
        <f t="shared" si="313"/>
        <v>107.06708564248828</v>
      </c>
      <c r="AR314" s="55">
        <f t="shared" si="314"/>
        <v>-10.72691176958807</v>
      </c>
      <c r="AS314" s="55">
        <f t="shared" si="315"/>
        <v>522.2597146942566</v>
      </c>
      <c r="AT314" s="55">
        <f t="shared" si="316"/>
        <v>125.57697497872209</v>
      </c>
      <c r="AU314" s="55">
        <f t="shared" si="362"/>
        <v>125.54863025607892</v>
      </c>
      <c r="AV314" s="55">
        <f t="shared" si="363"/>
        <v>-0.07839500928702137</v>
      </c>
      <c r="AW314" s="55">
        <f t="shared" si="322"/>
        <v>0.5821841707719291</v>
      </c>
      <c r="AX314" s="55">
        <f t="shared" si="323"/>
        <v>3.220517283158862</v>
      </c>
      <c r="AY314" s="55">
        <f t="shared" si="324"/>
        <v>258.3899790215623</v>
      </c>
      <c r="AZ314">
        <f t="shared" si="325"/>
        <v>2.19244281235136</v>
      </c>
      <c r="BA314">
        <f t="shared" si="326"/>
        <v>-1.028074470807502</v>
      </c>
      <c r="BB314">
        <f t="shared" si="364"/>
        <v>3.5954007767535456</v>
      </c>
      <c r="BC314">
        <f t="shared" si="365"/>
        <v>0.37488349359468365</v>
      </c>
      <c r="BD314">
        <f t="shared" si="328"/>
        <v>-0.004943915033430724</v>
      </c>
      <c r="BE314">
        <f>SUM(AY$266:AY314)/$AY$370*100</f>
        <v>49.76622029363364</v>
      </c>
      <c r="BF314" s="107">
        <f t="shared" si="329"/>
        <v>1</v>
      </c>
      <c r="BG314">
        <f t="shared" si="366"/>
        <v>258.3899790215623</v>
      </c>
    </row>
    <row r="315" spans="1:59" ht="12.75">
      <c r="A315" s="50"/>
      <c r="B315" s="55">
        <f t="shared" si="330"/>
        <v>39.779000000000046</v>
      </c>
      <c r="C315" s="55">
        <f t="shared" si="331"/>
        <v>39.779000000000046</v>
      </c>
      <c r="D315" s="60">
        <f t="shared" si="332"/>
        <v>-0.0072135611643699415</v>
      </c>
      <c r="E315" s="55">
        <f t="shared" si="333"/>
        <v>0</v>
      </c>
      <c r="F315" s="55">
        <f t="shared" si="334"/>
        <v>2.90888208249388E-07</v>
      </c>
      <c r="G315" s="55">
        <f t="shared" si="335"/>
        <v>-1.9183229778693086E-07</v>
      </c>
      <c r="H315" s="60">
        <f t="shared" si="336"/>
        <v>0</v>
      </c>
      <c r="I315" s="60">
        <f t="shared" si="337"/>
        <v>3.1</v>
      </c>
      <c r="J315" s="55">
        <f t="shared" si="338"/>
        <v>39.7789988106398</v>
      </c>
      <c r="K315" s="55">
        <f t="shared" si="339"/>
        <v>-0.0002857519340619327</v>
      </c>
      <c r="L315" s="55">
        <f t="shared" si="340"/>
        <v>-0.00014784382790754053</v>
      </c>
      <c r="M315" s="60">
        <f t="shared" si="341"/>
        <v>-0.007213560825303</v>
      </c>
      <c r="N315" s="60">
        <f t="shared" si="342"/>
        <v>3.092786439174697</v>
      </c>
      <c r="O315" s="60">
        <f t="shared" si="343"/>
        <v>39.85534839483317</v>
      </c>
      <c r="P315" s="60">
        <f t="shared" si="344"/>
        <v>0.048298015614827154</v>
      </c>
      <c r="Q315" s="55">
        <f t="shared" si="288"/>
        <v>0.09674387505756185</v>
      </c>
      <c r="R315" s="55">
        <f t="shared" si="345"/>
        <v>163.25959625017146</v>
      </c>
      <c r="S315" s="55">
        <f t="shared" si="346"/>
        <v>0.03842231531783578</v>
      </c>
      <c r="T315" s="55">
        <f t="shared" si="291"/>
        <v>0.019899244421890297</v>
      </c>
      <c r="U315" s="55">
        <f t="shared" si="292"/>
        <v>107.08704799599451</v>
      </c>
      <c r="V315" s="55">
        <f t="shared" si="293"/>
        <v>10.392458553606112</v>
      </c>
      <c r="W315" s="55">
        <f t="shared" si="294"/>
        <v>522.1849916554341</v>
      </c>
      <c r="X315" s="55">
        <f t="shared" si="295"/>
        <v>125.51531593041386</v>
      </c>
      <c r="Y315" s="55">
        <f t="shared" si="321"/>
        <v>-39.779000000000046</v>
      </c>
      <c r="Z315" s="60">
        <f t="shared" si="347"/>
        <v>-0.0072135611643699415</v>
      </c>
      <c r="AA315" s="55">
        <f t="shared" si="348"/>
        <v>0</v>
      </c>
      <c r="AB315" s="55">
        <f t="shared" si="349"/>
        <v>2.90888208249388E-07</v>
      </c>
      <c r="AC315" s="55">
        <f t="shared" si="350"/>
        <v>-1.9183229778693086E-07</v>
      </c>
      <c r="AD315" s="60">
        <f t="shared" si="351"/>
        <v>0</v>
      </c>
      <c r="AE315" s="60">
        <f t="shared" si="352"/>
        <v>3.1</v>
      </c>
      <c r="AF315" s="55">
        <f t="shared" si="353"/>
        <v>-39.779001189360294</v>
      </c>
      <c r="AG315" s="55">
        <f t="shared" si="354"/>
        <v>0.0002857519326524803</v>
      </c>
      <c r="AH315" s="55">
        <f t="shared" si="355"/>
        <v>0.00014726205073238368</v>
      </c>
      <c r="AI315" s="60">
        <f t="shared" si="356"/>
        <v>-0.007213561502985522</v>
      </c>
      <c r="AJ315" s="60">
        <f t="shared" si="357"/>
        <v>3.0927864384970145</v>
      </c>
      <c r="AK315" s="60">
        <f t="shared" si="358"/>
        <v>-39.85505033188692</v>
      </c>
      <c r="AL315" s="60">
        <f t="shared" si="359"/>
        <v>-0.04829823480435405</v>
      </c>
      <c r="AM315" s="55">
        <f t="shared" si="309"/>
        <v>-0.09674373165944049</v>
      </c>
      <c r="AN315" s="55">
        <f t="shared" si="360"/>
        <v>163.2571202030805</v>
      </c>
      <c r="AO315" s="55">
        <f t="shared" si="361"/>
        <v>-0.038423143720803965</v>
      </c>
      <c r="AP315" s="55">
        <f t="shared" si="312"/>
        <v>-0.019897444217832558</v>
      </c>
      <c r="AQ315" s="55">
        <f t="shared" si="313"/>
        <v>107.08951543384921</v>
      </c>
      <c r="AR315" s="55">
        <f t="shared" si="314"/>
        <v>-10.39268250956508</v>
      </c>
      <c r="AS315" s="55">
        <f t="shared" si="315"/>
        <v>522.2435023929676</v>
      </c>
      <c r="AT315" s="55">
        <f t="shared" si="316"/>
        <v>125.57381805871103</v>
      </c>
      <c r="AU315" s="55">
        <f t="shared" si="362"/>
        <v>125.5445656710406</v>
      </c>
      <c r="AV315" s="55">
        <f t="shared" si="363"/>
        <v>-0.08245959432534278</v>
      </c>
      <c r="AW315" s="55">
        <f t="shared" si="322"/>
        <v>0.5821245765862433</v>
      </c>
      <c r="AX315" s="55">
        <f t="shared" si="323"/>
        <v>3.2820519818740195</v>
      </c>
      <c r="AY315" s="55">
        <f t="shared" si="324"/>
        <v>307.18791747710475</v>
      </c>
      <c r="AZ315">
        <f t="shared" si="325"/>
        <v>2.223150567523253</v>
      </c>
      <c r="BA315">
        <f t="shared" si="326"/>
        <v>-1.0589014143507665</v>
      </c>
      <c r="BB315">
        <f t="shared" si="364"/>
        <v>3.6261085319254382</v>
      </c>
      <c r="BC315">
        <f t="shared" si="365"/>
        <v>0.3440565500514192</v>
      </c>
      <c r="BD315">
        <f t="shared" si="328"/>
        <v>-0.00500350921911652</v>
      </c>
      <c r="BE315">
        <f>SUM(AY$266:AY315)/$AY$370*100</f>
        <v>49.86900509789087</v>
      </c>
      <c r="BF315" s="107">
        <f t="shared" si="329"/>
        <v>1</v>
      </c>
      <c r="BG315">
        <f t="shared" si="366"/>
        <v>307.18791747710475</v>
      </c>
    </row>
    <row r="316" spans="1:59" ht="13.5" thickBot="1">
      <c r="A316" s="50"/>
      <c r="B316" s="55">
        <f t="shared" si="330"/>
        <v>38.50000000000004</v>
      </c>
      <c r="C316" s="55">
        <f t="shared" si="331"/>
        <v>38.50000000000004</v>
      </c>
      <c r="D316" s="60">
        <f t="shared" si="332"/>
        <v>-0.0068488461536578005</v>
      </c>
      <c r="E316" s="55">
        <f t="shared" si="333"/>
        <v>0</v>
      </c>
      <c r="F316" s="55">
        <f t="shared" si="334"/>
        <v>2.90888208249388E-07</v>
      </c>
      <c r="G316" s="55">
        <f t="shared" si="335"/>
        <v>-1.9183229778693086E-07</v>
      </c>
      <c r="H316" s="60">
        <f t="shared" si="336"/>
        <v>0</v>
      </c>
      <c r="I316" s="60">
        <f t="shared" si="337"/>
        <v>3.1</v>
      </c>
      <c r="J316" s="55">
        <f t="shared" si="338"/>
        <v>38.499998810639795</v>
      </c>
      <c r="K316" s="55">
        <f t="shared" si="339"/>
        <v>-0.00028603535159592297</v>
      </c>
      <c r="L316" s="55">
        <f t="shared" si="340"/>
        <v>-0.00014799017545473703</v>
      </c>
      <c r="M316" s="60">
        <f t="shared" si="341"/>
        <v>-0.006848845814160759</v>
      </c>
      <c r="N316" s="60">
        <f t="shared" si="342"/>
        <v>3.0931511541858394</v>
      </c>
      <c r="O316" s="60">
        <f t="shared" si="343"/>
        <v>38.57642402568266</v>
      </c>
      <c r="P316" s="60">
        <f t="shared" si="344"/>
        <v>0.04674212337220885</v>
      </c>
      <c r="Q316" s="55">
        <f t="shared" si="288"/>
        <v>0.09363223691987244</v>
      </c>
      <c r="R316" s="55">
        <f t="shared" si="345"/>
        <v>163.2506019349479</v>
      </c>
      <c r="S316" s="55">
        <f t="shared" si="346"/>
        <v>0.03718607143926569</v>
      </c>
      <c r="T316" s="55">
        <f t="shared" si="291"/>
        <v>0.01926009404134106</v>
      </c>
      <c r="U316" s="55">
        <f t="shared" si="292"/>
        <v>107.10868333599888</v>
      </c>
      <c r="V316" s="55">
        <f t="shared" si="293"/>
        <v>10.058236313304112</v>
      </c>
      <c r="W316" s="55">
        <f t="shared" si="294"/>
        <v>522.1673661582512</v>
      </c>
      <c r="X316" s="55">
        <f t="shared" si="295"/>
        <v>125.5103314580117</v>
      </c>
      <c r="Y316" s="55">
        <f t="shared" si="321"/>
        <v>-38.50000000000004</v>
      </c>
      <c r="Z316" s="60">
        <f t="shared" si="347"/>
        <v>-0.0068488461536578005</v>
      </c>
      <c r="AA316" s="55">
        <f t="shared" si="348"/>
        <v>0</v>
      </c>
      <c r="AB316" s="55">
        <f t="shared" si="349"/>
        <v>2.90888208249388E-07</v>
      </c>
      <c r="AC316" s="55">
        <f t="shared" si="350"/>
        <v>-1.9183229778693086E-07</v>
      </c>
      <c r="AD316" s="60">
        <f t="shared" si="351"/>
        <v>0</v>
      </c>
      <c r="AE316" s="60">
        <f t="shared" si="352"/>
        <v>3.1</v>
      </c>
      <c r="AF316" s="55">
        <f t="shared" si="353"/>
        <v>-38.50000118936029</v>
      </c>
      <c r="AG316" s="55">
        <f t="shared" si="354"/>
        <v>0.00028603535194160826</v>
      </c>
      <c r="AH316" s="55">
        <f t="shared" si="355"/>
        <v>0.0001474083991858147</v>
      </c>
      <c r="AI316" s="60">
        <f t="shared" si="356"/>
        <v>-0.006848846492698235</v>
      </c>
      <c r="AJ316" s="60">
        <f t="shared" si="357"/>
        <v>3.0931511535073017</v>
      </c>
      <c r="AK316" s="60">
        <f t="shared" si="358"/>
        <v>-38.576125962992215</v>
      </c>
      <c r="AL316" s="60">
        <f t="shared" si="359"/>
        <v>-0.04674234258791966</v>
      </c>
      <c r="AM316" s="55">
        <f t="shared" si="309"/>
        <v>-0.09363209357502512</v>
      </c>
      <c r="AN316" s="55">
        <f t="shared" si="360"/>
        <v>163.2480437960437</v>
      </c>
      <c r="AO316" s="55">
        <f t="shared" si="361"/>
        <v>-0.03718689980007823</v>
      </c>
      <c r="AP316" s="55">
        <f t="shared" si="312"/>
        <v>-0.019258293974868668</v>
      </c>
      <c r="AQ316" s="55">
        <f t="shared" si="313"/>
        <v>107.11123314296151</v>
      </c>
      <c r="AR316" s="55">
        <f t="shared" si="314"/>
        <v>-10.058460268337887</v>
      </c>
      <c r="AS316" s="55">
        <f t="shared" si="315"/>
        <v>522.227812623175</v>
      </c>
      <c r="AT316" s="55">
        <f t="shared" si="316"/>
        <v>125.57076959099402</v>
      </c>
      <c r="AU316" s="55">
        <f t="shared" si="362"/>
        <v>125.54054911193643</v>
      </c>
      <c r="AV316" s="55">
        <f t="shared" si="363"/>
        <v>-0.08647615342951553</v>
      </c>
      <c r="AW316" s="55">
        <f t="shared" si="322"/>
        <v>0.5820668308796421</v>
      </c>
      <c r="AX316" s="55">
        <f t="shared" si="323"/>
        <v>3.3313339244350044</v>
      </c>
      <c r="AY316" s="55">
        <f t="shared" si="324"/>
        <v>391.4980572256158</v>
      </c>
      <c r="AZ316">
        <f t="shared" si="325"/>
        <v>2.247733793097144</v>
      </c>
      <c r="BA316">
        <f t="shared" si="326"/>
        <v>-1.0836001313378603</v>
      </c>
      <c r="BB316">
        <f t="shared" si="364"/>
        <v>3.65069175749933</v>
      </c>
      <c r="BC316">
        <f t="shared" si="365"/>
        <v>0.3193578330643254</v>
      </c>
      <c r="BD316">
        <f t="shared" si="328"/>
        <v>-0.005061254925717851</v>
      </c>
      <c r="BE316">
        <f>SUM(AY$266:AY316)/$AY$370*100</f>
        <v>50</v>
      </c>
      <c r="BF316" s="107">
        <f t="shared" si="329"/>
        <v>1</v>
      </c>
      <c r="BG316">
        <f t="shared" si="366"/>
        <v>391.4980572256158</v>
      </c>
    </row>
    <row r="317" spans="1:55" ht="13.5" thickTop="1">
      <c r="A317" s="50"/>
      <c r="B317" s="95">
        <f>B316-$B$22</f>
        <v>37.22100000000004</v>
      </c>
      <c r="C317" s="96">
        <f t="shared" si="331"/>
        <v>37.22100000000004</v>
      </c>
      <c r="D317" s="97">
        <f t="shared" si="332"/>
        <v>-0.006484258054484132</v>
      </c>
      <c r="E317" s="96">
        <f>(ATAN($B$2*4/$B$6*(POWER(C317/$B$6,3)-C317/$B$6))+ATAN(C317/$B$4))*$B$7</f>
        <v>0</v>
      </c>
      <c r="F317" s="96">
        <f t="shared" si="334"/>
        <v>2.90888208249388E-07</v>
      </c>
      <c r="G317" s="96">
        <f t="shared" si="335"/>
        <v>-1.9183229778693086E-07</v>
      </c>
      <c r="H317" s="97">
        <f>(($B$2*POWER(1-POWER(C317/$B$6,2),2)-$B$2)/COS(ATAN($B$2*4/$B$6*(POWER(C317/$B$6,3)-C317/$B$6)))-(SQRT($B$4*$B$4-C317*C317)-$B$4)/COS(ATAN(C317/$B$4)))*$B$7</f>
        <v>0</v>
      </c>
      <c r="I317" s="97">
        <f t="shared" si="337"/>
        <v>3.1</v>
      </c>
      <c r="J317" s="96">
        <f>C317+2*I317*TAN(G317)</f>
        <v>37.22099881063979</v>
      </c>
      <c r="K317" s="96">
        <f t="shared" si="339"/>
        <v>-0.00028539046461686923</v>
      </c>
      <c r="L317" s="96">
        <f>-K317-ASIN($B$24*SIN(-K317-G317)/$B$25)</f>
        <v>-0.00014765717690571955</v>
      </c>
      <c r="M317" s="97">
        <f>(($B$2*POWER(1-POWER(J317/$B$6,2),2)-$B$2)/COS(ATAN($B$2*4/$B$6*(POWER(J317/$B$6,3)-J317/$B$6)))-(SQRT($B$4*$B$4-J317*J317)-$B$4)/COS(ATAN(J317/$B$4)))*$B$8</f>
        <v>-0.006484257716117325</v>
      </c>
      <c r="N317" s="97">
        <f t="shared" si="342"/>
        <v>3.093515742283883</v>
      </c>
      <c r="O317" s="97">
        <f>J317-($B$18+$D$32+N317)*TAN(L317)+$D$31</f>
        <v>37.29725211211408</v>
      </c>
      <c r="P317" s="97">
        <f>L317+ASIN(O317/$B$12*SIN(L317+RADIANS(90)))+RADIANS($D$29)</f>
        <v>0.045186522951951094</v>
      </c>
      <c r="Q317" s="96">
        <f>2*P317-L317</f>
        <v>0.09052070308080791</v>
      </c>
      <c r="R317" s="96">
        <f>$B$12*SIN(P317-L317)/SIN(RADIANS(180)-Q317)-$D$32</f>
        <v>163.2419105125477</v>
      </c>
      <c r="S317" s="96">
        <f>Q317-ASIN(R317/$B$13*SIN(RADIANS(180)-Q317))+RADIANS($D$30)</f>
        <v>0.035949909777418666</v>
      </c>
      <c r="T317" s="96">
        <f>Q317-2*S317</f>
        <v>0.018620883525970577</v>
      </c>
      <c r="U317" s="96">
        <f>$B$13*COS(S317)-R317</f>
        <v>107.1296017939506</v>
      </c>
      <c r="V317" s="96">
        <f t="shared" si="293"/>
        <v>9.724020930072088</v>
      </c>
      <c r="W317" s="96">
        <f>V317/TAN(T317)</f>
        <v>522.15014378522</v>
      </c>
      <c r="X317" s="96">
        <f>W317+U317+R317-$B$17</f>
        <v>125.50533612053209</v>
      </c>
      <c r="Y317" s="96">
        <f>-(B317-$D$31)</f>
        <v>-37.22100000000004</v>
      </c>
      <c r="Z317" s="97">
        <f t="shared" si="347"/>
        <v>-0.006484258054484132</v>
      </c>
      <c r="AA317" s="96">
        <f>(ATAN($B$2*4/$B$6*(POWER(Y317/$B$6,3)-Y317/$B$6))+ATAN(Y317/$B$4))*$B$7</f>
        <v>0</v>
      </c>
      <c r="AB317" s="96">
        <f t="shared" si="349"/>
        <v>2.90888208249388E-07</v>
      </c>
      <c r="AC317" s="96">
        <f>AA317-ASIN($B$23*SIN(AA317+AB317)/$B$24)</f>
        <v>-1.9183229778693086E-07</v>
      </c>
      <c r="AD317" s="97">
        <f>(($B$2*POWER(1-POWER(Y317/$B$6,2),2)-$B$2)/COS(ATAN($B$2*4/$B$6*(POWER(Y317/$B$6,3)-Y317/$B$6)))-(SQRT($B$4*$B$4-Y317*Y317)-$B$4)/COS(ATAN(Y317/$B$4)))*$B$7</f>
        <v>0</v>
      </c>
      <c r="AE317" s="97">
        <f t="shared" si="352"/>
        <v>3.1</v>
      </c>
      <c r="AF317" s="96">
        <f>Y317+2*AE317*TAN(AC317)</f>
        <v>-37.22100118936029</v>
      </c>
      <c r="AG317" s="96">
        <f t="shared" si="354"/>
        <v>0.00028539046666039083</v>
      </c>
      <c r="AH317" s="96">
        <f>-AG317-ASIN($B$24*SIN(-AG317-AC317)/$B$25)</f>
        <v>0.00014707540151364366</v>
      </c>
      <c r="AI317" s="97">
        <f>(($B$2*POWER(1-POWER(AF317/$B$6,2),2)-$B$2)/COS(ATAN($B$2*4/$B$6*(POWER(AF317/$B$6,3)-AF317/$B$6)))-(SQRT($B$4*$B$4-AF317*AF317)-$B$4)/COS(ATAN(AF317/$B$4)))*$B$8</f>
        <v>-0.006484258393302217</v>
      </c>
      <c r="AJ317" s="97">
        <f t="shared" si="357"/>
        <v>3.093515741606698</v>
      </c>
      <c r="AK317" s="97">
        <f>AF317-($B$18+$D$32+AJ317)*TAN(AH317)+$D$31</f>
        <v>-37.29695404966437</v>
      </c>
      <c r="AL317" s="97">
        <f>AH317+ASIN(AK317/$B$12*SIN(AH317+RADIANS(90)))+RADIANS($D$29)</f>
        <v>-0.04518674219296557</v>
      </c>
      <c r="AM317" s="96">
        <f>2*AL317-AH317</f>
        <v>-0.09052055978744478</v>
      </c>
      <c r="AN317" s="96">
        <f>$B$12*SIN(AL317-AH317)/SIN(RADIANS(180)-AM317)-$D$32</f>
        <v>163.23926463437095</v>
      </c>
      <c r="AO317" s="96">
        <f>AM317-ASIN(AN317/$B$13*SIN(RADIANS(180)-AM317))+RADIANS($D$30)</f>
        <v>-0.03595073809747974</v>
      </c>
      <c r="AP317" s="96">
        <f>AM317-2*AO317</f>
        <v>-0.01861908359248529</v>
      </c>
      <c r="AQ317" s="96">
        <f>$B$13*COS(AO317)-AN317</f>
        <v>107.13223961743296</v>
      </c>
      <c r="AR317" s="96">
        <f t="shared" si="314"/>
        <v>-9.72424488421634</v>
      </c>
      <c r="AS317" s="96">
        <f>AR317/TAN(AP317)</f>
        <v>522.2126592716536</v>
      </c>
      <c r="AT317" s="96">
        <f>AS317+AQ317+AN317-$B$17</f>
        <v>125.56784355227137</v>
      </c>
      <c r="AU317" s="96">
        <f>(X317*TAN(T317)-AT317*TAN(AP317))/(TAN(T317)-TAN(AP317))</f>
        <v>125.53658832545482</v>
      </c>
      <c r="AV317" s="96">
        <f t="shared" si="363"/>
        <v>-0.09043693991112889</v>
      </c>
      <c r="AW317" s="96">
        <f>((AU317-X317)*TAN(T317))*1000</f>
        <v>0.5820109376517973</v>
      </c>
      <c r="AX317" s="96">
        <f>ABS(AV317*(TAN(AP317)+TAN(-T317))*1000)</f>
        <v>3.3682579401798107</v>
      </c>
      <c r="AY317" s="96"/>
      <c r="AZ317" s="98"/>
      <c r="BA317" s="98"/>
      <c r="BB317" s="98"/>
      <c r="BC317" s="99"/>
    </row>
    <row r="318" spans="1:55" ht="13.5" thickBot="1">
      <c r="A318" s="50"/>
      <c r="B318" s="100">
        <f aca="true" t="shared" si="367" ref="B318:B367">B319+$B$22</f>
        <v>-37.22100000000004</v>
      </c>
      <c r="C318" s="101">
        <f aca="true" t="shared" si="368" ref="C318:C350">B318-$D$31</f>
        <v>-37.22100000000004</v>
      </c>
      <c r="D318" s="102">
        <f aca="true" t="shared" si="369" ref="D318:D350">($B$2*POWER(1-POWER(C318/$B$6,2),2)-$B$2)/COS(ATAN($B$2*4/$B$6*(POWER(C318/$B$6,3)-C318/$B$6)))-(SQRT($B$4*$B$4-C318*C318)-$B$4)/COS(ATAN(C318/$B$4))</f>
        <v>-0.006484258054484132</v>
      </c>
      <c r="E318" s="101">
        <f>(ATAN($B$2*4/$B$6*(POWER(C318/$B$6,3)-C318/$B$6))+ATAN(C318/$B$4))*$B$7</f>
        <v>0</v>
      </c>
      <c r="F318" s="101">
        <f t="shared" si="334"/>
        <v>2.90888208249388E-07</v>
      </c>
      <c r="G318" s="101">
        <f t="shared" si="335"/>
        <v>-1.9183229778693086E-07</v>
      </c>
      <c r="H318" s="102">
        <f>(($B$2*POWER(1-POWER(C318/$B$6,2),2)-$B$2)/COS(ATAN($B$2*4/$B$6*(POWER(C318/$B$6,3)-C318/$B$6)))-(SQRT($B$4*$B$4-C318*C318)-$B$4)/COS(ATAN(C318/$B$4)))*$B$7</f>
        <v>0</v>
      </c>
      <c r="I318" s="102">
        <f aca="true" t="shared" si="370" ref="I318:I350">$B$11/2+H318</f>
        <v>3.1</v>
      </c>
      <c r="J318" s="101">
        <f>C318+2*I318*TAN(G318)</f>
        <v>-37.22100118936029</v>
      </c>
      <c r="K318" s="101">
        <f aca="true" t="shared" si="371" ref="K318:K350">(ATAN($B$2*4/$B$6*(POWER(J318/$B$6,3)-J318/$B$6))+ATAN(J318/$B$4))*$B$8</f>
        <v>0.00028539046666039083</v>
      </c>
      <c r="L318" s="101">
        <f>-K318-ASIN($B$24*SIN(-K318-G318)/$B$25)</f>
        <v>0.00014707540151364366</v>
      </c>
      <c r="M318" s="102">
        <f>(($B$2*POWER(1-POWER(J318/$B$6,2),2)-$B$2)/COS(ATAN($B$2*4/$B$6*(POWER(J318/$B$6,3)-J318/$B$6)))-(SQRT($B$4*$B$4-J318*J318)-$B$4)/COS(ATAN(J318/$B$4)))*$B$8</f>
        <v>-0.006484258393302217</v>
      </c>
      <c r="N318" s="102">
        <f aca="true" t="shared" si="372" ref="N318:N350">$B$11/2+M318</f>
        <v>3.093515741606698</v>
      </c>
      <c r="O318" s="102">
        <f>J318-($B$18+$D$32+N318)*TAN(L318)+$D$31</f>
        <v>-37.29695404966437</v>
      </c>
      <c r="P318" s="102">
        <f>L318+ASIN(O318/$B$12*SIN(L318+RADIANS(90)))+RADIANS($D$29)</f>
        <v>-0.04518674219296557</v>
      </c>
      <c r="Q318" s="101">
        <f>2*P318-L318</f>
        <v>-0.09052055978744478</v>
      </c>
      <c r="R318" s="101">
        <f>$B$12*SIN(P318-L318)/SIN(RADIANS(180)-Q318)-$D$32</f>
        <v>163.23926463437095</v>
      </c>
      <c r="S318" s="101">
        <f>Q318-ASIN(R318/$B$13*SIN(RADIANS(180)-Q318))+RADIANS($D$30)</f>
        <v>-0.03595073809747974</v>
      </c>
      <c r="T318" s="101">
        <f>Q318-2*S318</f>
        <v>-0.01861908359248529</v>
      </c>
      <c r="U318" s="101">
        <f>$B$13*COS(S318)-R318</f>
        <v>107.13223961743296</v>
      </c>
      <c r="V318" s="101">
        <f t="shared" si="293"/>
        <v>-9.72424488421634</v>
      </c>
      <c r="W318" s="101">
        <f>V318/TAN(T318)</f>
        <v>522.2126592716536</v>
      </c>
      <c r="X318" s="101">
        <f>W318+U318+R318-$B$17</f>
        <v>125.56784355227137</v>
      </c>
      <c r="Y318" s="101">
        <f>-(B318-$D$31)</f>
        <v>37.22100000000004</v>
      </c>
      <c r="Z318" s="102">
        <f aca="true" t="shared" si="373" ref="Z318:Z350">($B$2*POWER(1-POWER(Y318/$B$6,2),2)-$B$2)/COS(ATAN($B$2*4/$B$6*(POWER(Y318/$B$6,3)-Y318/$B$6)))-(SQRT($B$4*$B$4-Y318*Y318)-$B$4)/COS(ATAN(Y318/$B$4))</f>
        <v>-0.006484258054484132</v>
      </c>
      <c r="AA318" s="101">
        <f>(ATAN($B$2*4/$B$6*(POWER(Y318/$B$6,3)-Y318/$B$6))+ATAN(Y318/$B$4))*$B$7</f>
        <v>0</v>
      </c>
      <c r="AB318" s="101">
        <f t="shared" si="349"/>
        <v>2.90888208249388E-07</v>
      </c>
      <c r="AC318" s="101">
        <f>AA318-ASIN($B$23*SIN(AA318+AB318)/$B$24)</f>
        <v>-1.9183229778693086E-07</v>
      </c>
      <c r="AD318" s="102">
        <f>(($B$2*POWER(1-POWER(Y318/$B$6,2),2)-$B$2)/COS(ATAN($B$2*4/$B$6*(POWER(Y318/$B$6,3)-Y318/$B$6)))-(SQRT($B$4*$B$4-Y318*Y318)-$B$4)/COS(ATAN(Y318/$B$4)))*$B$7</f>
        <v>0</v>
      </c>
      <c r="AE318" s="102">
        <f aca="true" t="shared" si="374" ref="AE318:AE350">$B$11/2+AD318</f>
        <v>3.1</v>
      </c>
      <c r="AF318" s="101">
        <f>Y318+2*AE318*TAN(AC318)</f>
        <v>37.22099881063979</v>
      </c>
      <c r="AG318" s="101">
        <f aca="true" t="shared" si="375" ref="AG318:AG350">(ATAN($B$2*4/$B$6*(POWER(AF318/$B$6,3)-AF318/$B$6))+ATAN(AF318/$B$4))*$B$8</f>
        <v>-0.00028539046461686923</v>
      </c>
      <c r="AH318" s="101">
        <f>-AG318-ASIN($B$24*SIN(-AG318-AC318)/$B$25)</f>
        <v>-0.00014765717690571955</v>
      </c>
      <c r="AI318" s="102">
        <f>(($B$2*POWER(1-POWER(AF318/$B$6,2),2)-$B$2)/COS(ATAN($B$2*4/$B$6*(POWER(AF318/$B$6,3)-AF318/$B$6)))-(SQRT($B$4*$B$4-AF318*AF318)-$B$4)/COS(ATAN(AF318/$B$4)))*$B$8</f>
        <v>-0.006484257716117325</v>
      </c>
      <c r="AJ318" s="102">
        <f aca="true" t="shared" si="376" ref="AJ318:AJ350">$B$11/2+AI318</f>
        <v>3.093515742283883</v>
      </c>
      <c r="AK318" s="102">
        <f>AF318-($B$18+$D$32+AJ318)*TAN(AH318)+$D$31</f>
        <v>37.29725211211408</v>
      </c>
      <c r="AL318" s="102">
        <f>AH318+ASIN(AK318/$B$12*SIN(AH318+RADIANS(90)))+RADIANS($D$29)</f>
        <v>0.045186522951951094</v>
      </c>
      <c r="AM318" s="101">
        <f>2*AL318-AH318</f>
        <v>0.09052070308080791</v>
      </c>
      <c r="AN318" s="101">
        <f>$B$12*SIN(AL318-AH318)/SIN(RADIANS(180)-AM318)-$D$32</f>
        <v>163.2419105125477</v>
      </c>
      <c r="AO318" s="101">
        <f>AM318-ASIN(AN318/$B$13*SIN(RADIANS(180)-AM318))+RADIANS($D$30)</f>
        <v>0.035949909777418666</v>
      </c>
      <c r="AP318" s="101">
        <f>AM318-2*AO318</f>
        <v>0.018620883525970577</v>
      </c>
      <c r="AQ318" s="101">
        <f>$B$13*COS(AO318)-AN318</f>
        <v>107.1296017939506</v>
      </c>
      <c r="AR318" s="101">
        <f t="shared" si="314"/>
        <v>9.724020930072088</v>
      </c>
      <c r="AS318" s="101">
        <f>AR318/TAN(AP318)</f>
        <v>522.15014378522</v>
      </c>
      <c r="AT318" s="101">
        <f>AS318+AQ318+AN318-$B$17</f>
        <v>125.50533612053209</v>
      </c>
      <c r="AU318" s="101">
        <f>(X318*TAN(T318)-AT318*TAN(AP318))/(TAN(T318)-TAN(AP318))</f>
        <v>125.53658832545482</v>
      </c>
      <c r="AV318" s="101">
        <f t="shared" si="363"/>
        <v>-0.09043693991112889</v>
      </c>
      <c r="AW318" s="101">
        <f>((AU318-X318)*TAN(T318))*1000</f>
        <v>0.582010937650973</v>
      </c>
      <c r="AX318" s="101">
        <f>ABS(AV318*(TAN(AP318)+TAN(-T318))*1000)</f>
        <v>3.3682579401798107</v>
      </c>
      <c r="AY318" s="101"/>
      <c r="AZ318" s="103"/>
      <c r="BA318" s="103"/>
      <c r="BB318" s="103"/>
      <c r="BC318" s="104"/>
    </row>
    <row r="319" spans="1:59" ht="13.5" thickTop="1">
      <c r="A319" s="50"/>
      <c r="B319" s="55">
        <f t="shared" si="367"/>
        <v>-38.50000000000004</v>
      </c>
      <c r="C319" s="55">
        <f t="shared" si="368"/>
        <v>-38.50000000000004</v>
      </c>
      <c r="D319" s="60">
        <f t="shared" si="369"/>
        <v>-0.0068488461536578005</v>
      </c>
      <c r="E319" s="55">
        <f aca="true" t="shared" si="377" ref="E319:E350">(ATAN($B$2*4/$B$6*(POWER(C319/$B$6,3)-C319/$B$6))+ATAN(C319/$B$4))*$B$7</f>
        <v>0</v>
      </c>
      <c r="F319" s="55">
        <f t="shared" si="334"/>
        <v>2.90888208249388E-07</v>
      </c>
      <c r="G319" s="55">
        <f t="shared" si="335"/>
        <v>-1.9183229778693086E-07</v>
      </c>
      <c r="H319" s="60">
        <f aca="true" t="shared" si="378" ref="H319:H350">(($B$2*POWER(1-POWER(C319/$B$6,2),2)-$B$2)/COS(ATAN($B$2*4/$B$6*(POWER(C319/$B$6,3)-C319/$B$6)))-(SQRT($B$4*$B$4-C319*C319)-$B$4)/COS(ATAN(C319/$B$4)))*$B$7</f>
        <v>0</v>
      </c>
      <c r="I319" s="60">
        <f t="shared" si="370"/>
        <v>3.1</v>
      </c>
      <c r="J319" s="55">
        <f aca="true" t="shared" si="379" ref="J319:J350">C319+2*I319*TAN(G319)</f>
        <v>-38.50000118936029</v>
      </c>
      <c r="K319" s="55">
        <f t="shared" si="371"/>
        <v>0.00028603535194160826</v>
      </c>
      <c r="L319" s="55">
        <f aca="true" t="shared" si="380" ref="L319:L350">-K319-ASIN($B$24*SIN(-K319-G319)/$B$25)</f>
        <v>0.0001474083991858147</v>
      </c>
      <c r="M319" s="60">
        <f aca="true" t="shared" si="381" ref="M319:M350">(($B$2*POWER(1-POWER(J319/$B$6,2),2)-$B$2)/COS(ATAN($B$2*4/$B$6*(POWER(J319/$B$6,3)-J319/$B$6)))-(SQRT($B$4*$B$4-J319*J319)-$B$4)/COS(ATAN(J319/$B$4)))*$B$8</f>
        <v>-0.006848846492698235</v>
      </c>
      <c r="N319" s="60">
        <f t="shared" si="372"/>
        <v>3.0931511535073017</v>
      </c>
      <c r="O319" s="60">
        <f aca="true" t="shared" si="382" ref="O319:O350">J319-($B$18+$D$32+N319)*TAN(L319)+$D$31</f>
        <v>-38.576125962992215</v>
      </c>
      <c r="P319" s="60">
        <f aca="true" t="shared" si="383" ref="P319:P350">L319+ASIN(O319/$B$12*SIN(L319+RADIANS(90)))+RADIANS($D$29)</f>
        <v>-0.04674234258791966</v>
      </c>
      <c r="Q319" s="55">
        <f aca="true" t="shared" si="384" ref="Q319:Q369">2*P319-L319</f>
        <v>-0.09363209357502512</v>
      </c>
      <c r="R319" s="55">
        <f aca="true" t="shared" si="385" ref="R319:R350">$B$12*SIN(P319-L319)/SIN(RADIANS(180)-Q319)-$D$32</f>
        <v>163.2480437960437</v>
      </c>
      <c r="S319" s="55">
        <f aca="true" t="shared" si="386" ref="S319:S350">Q319-ASIN(R319/$B$13*SIN(RADIANS(180)-Q319))+RADIANS($D$30)</f>
        <v>-0.03718689980007823</v>
      </c>
      <c r="T319" s="55">
        <f aca="true" t="shared" si="387" ref="T319:T369">Q319-2*S319</f>
        <v>-0.019258293974868668</v>
      </c>
      <c r="U319" s="55">
        <f aca="true" t="shared" si="388" ref="U319:U369">$B$13*COS(S319)-R319</f>
        <v>107.11123314296151</v>
      </c>
      <c r="V319" s="55">
        <f t="shared" si="293"/>
        <v>-10.058460268337887</v>
      </c>
      <c r="W319" s="55">
        <f aca="true" t="shared" si="389" ref="W319:W369">V319/TAN(T319)</f>
        <v>522.227812623175</v>
      </c>
      <c r="X319" s="55">
        <f aca="true" t="shared" si="390" ref="X319:X369">W319+U319+R319-$B$17</f>
        <v>125.57076959099402</v>
      </c>
      <c r="Y319" s="55">
        <f>-(B319-$D$31)</f>
        <v>38.50000000000004</v>
      </c>
      <c r="Z319" s="60">
        <f t="shared" si="373"/>
        <v>-0.0068488461536578005</v>
      </c>
      <c r="AA319" s="55">
        <f aca="true" t="shared" si="391" ref="AA319:AA350">(ATAN($B$2*4/$B$6*(POWER(Y319/$B$6,3)-Y319/$B$6))+ATAN(Y319/$B$4))*$B$7</f>
        <v>0</v>
      </c>
      <c r="AB319" s="55">
        <f t="shared" si="349"/>
        <v>2.90888208249388E-07</v>
      </c>
      <c r="AC319" s="55">
        <f aca="true" t="shared" si="392" ref="AC319:AC350">AA319-ASIN($B$23*SIN(AA319+AB319)/$B$24)</f>
        <v>-1.9183229778693086E-07</v>
      </c>
      <c r="AD319" s="60">
        <f aca="true" t="shared" si="393" ref="AD319:AD350">(($B$2*POWER(1-POWER(Y319/$B$6,2),2)-$B$2)/COS(ATAN($B$2*4/$B$6*(POWER(Y319/$B$6,3)-Y319/$B$6)))-(SQRT($B$4*$B$4-Y319*Y319)-$B$4)/COS(ATAN(Y319/$B$4)))*$B$7</f>
        <v>0</v>
      </c>
      <c r="AE319" s="60">
        <f t="shared" si="374"/>
        <v>3.1</v>
      </c>
      <c r="AF319" s="55">
        <f aca="true" t="shared" si="394" ref="AF319:AF350">Y319+2*AE319*TAN(AC319)</f>
        <v>38.499998810639795</v>
      </c>
      <c r="AG319" s="55">
        <f t="shared" si="375"/>
        <v>-0.00028603535159592297</v>
      </c>
      <c r="AH319" s="55">
        <f aca="true" t="shared" si="395" ref="AH319:AH350">-AG319-ASIN($B$24*SIN(-AG319-AC319)/$B$25)</f>
        <v>-0.00014799017545473703</v>
      </c>
      <c r="AI319" s="60">
        <f aca="true" t="shared" si="396" ref="AI319:AI350">(($B$2*POWER(1-POWER(AF319/$B$6,2),2)-$B$2)/COS(ATAN($B$2*4/$B$6*(POWER(AF319/$B$6,3)-AF319/$B$6)))-(SQRT($B$4*$B$4-AF319*AF319)-$B$4)/COS(ATAN(AF319/$B$4)))*$B$8</f>
        <v>-0.006848845814160759</v>
      </c>
      <c r="AJ319" s="60">
        <f t="shared" si="376"/>
        <v>3.0931511541858394</v>
      </c>
      <c r="AK319" s="60">
        <f aca="true" t="shared" si="397" ref="AK319:AK350">AF319-($B$18+$D$32+AJ319)*TAN(AH319)+$D$31</f>
        <v>38.57642402568266</v>
      </c>
      <c r="AL319" s="60">
        <f aca="true" t="shared" si="398" ref="AL319:AL350">AH319+ASIN(AK319/$B$12*SIN(AH319+RADIANS(90)))+RADIANS($D$29)</f>
        <v>0.04674212337220885</v>
      </c>
      <c r="AM319" s="55">
        <f aca="true" t="shared" si="399" ref="AM319:AM369">2*AL319-AH319</f>
        <v>0.09363223691987244</v>
      </c>
      <c r="AN319" s="55">
        <f aca="true" t="shared" si="400" ref="AN319:AN350">$B$12*SIN(AL319-AH319)/SIN(RADIANS(180)-AM319)-$D$32</f>
        <v>163.2506019349479</v>
      </c>
      <c r="AO319" s="55">
        <f aca="true" t="shared" si="401" ref="AO319:AO350">AM319-ASIN(AN319/$B$13*SIN(RADIANS(180)-AM319))+RADIANS($D$30)</f>
        <v>0.03718607143926569</v>
      </c>
      <c r="AP319" s="55">
        <f aca="true" t="shared" si="402" ref="AP319:AP369">AM319-2*AO319</f>
        <v>0.01926009404134106</v>
      </c>
      <c r="AQ319" s="55">
        <f aca="true" t="shared" si="403" ref="AQ319:AQ369">$B$13*COS(AO319)-AN319</f>
        <v>107.10868333599888</v>
      </c>
      <c r="AR319" s="55">
        <f t="shared" si="314"/>
        <v>10.058236313304112</v>
      </c>
      <c r="AS319" s="55">
        <f aca="true" t="shared" si="404" ref="AS319:AS369">AR319/TAN(AP319)</f>
        <v>522.1673661582512</v>
      </c>
      <c r="AT319" s="55">
        <f aca="true" t="shared" si="405" ref="AT319:AT369">AS319+AQ319+AN319-$B$17</f>
        <v>125.5103314580117</v>
      </c>
      <c r="AU319" s="55">
        <f aca="true" t="shared" si="406" ref="AU319:AU350">(X319*TAN(T319)-AT319*TAN(AP319))/(TAN(T319)-TAN(AP319))</f>
        <v>125.54054911193643</v>
      </c>
      <c r="AV319" s="55">
        <f t="shared" si="363"/>
        <v>-0.08647615342951553</v>
      </c>
      <c r="AW319" s="55">
        <f aca="true" t="shared" si="407" ref="AW319:AW369">((AU319-X319)*TAN(T319))*1000</f>
        <v>0.5820668308798846</v>
      </c>
      <c r="AX319" s="55">
        <f aca="true" t="shared" si="408" ref="AX319:AX369">ABS(AV319*(TAN(AP319)+TAN(-T319))*1000)</f>
        <v>3.3313339244350044</v>
      </c>
      <c r="AY319" s="55">
        <f aca="true" t="shared" si="409" ref="AY319:AY368">ABS(POWER((POWER(B319,2)-POWER(B318,2)),1)/(POWER(AX319,2)-POWER(AX318,2)))</f>
        <v>391.4980572256158</v>
      </c>
      <c r="AZ319">
        <f aca="true" t="shared" si="410" ref="AZ319:AZ369">AW319+AX319/2</f>
        <v>2.247733793097387</v>
      </c>
      <c r="BA319">
        <f aca="true" t="shared" si="411" ref="BA319:BA369">AW319-AX319/2</f>
        <v>-1.0836001313376176</v>
      </c>
      <c r="BB319">
        <f>AZ319-$BA$371</f>
        <v>3.6506917574995725</v>
      </c>
      <c r="BC319">
        <f>BA319-$BA$371</f>
        <v>0.3193578330645681</v>
      </c>
      <c r="BD319">
        <f aca="true" t="shared" si="412" ref="BD319:BD369">IF(ABS(AW319-$BA$371-$BD$487)&lt;0.000000001,0,(AW319-$BA$371-$BD$487))</f>
        <v>-0.005061254925475156</v>
      </c>
      <c r="BE319">
        <f>SUM(AY319:AY$369)/$AY$370*100</f>
        <v>50.000000000000014</v>
      </c>
      <c r="BF319" s="107">
        <f aca="true" t="shared" si="413" ref="BF319:BF369">IF(ABS((AT319+$G$42)*TAN(AP319))&gt;$H$42,0,1)</f>
        <v>1</v>
      </c>
      <c r="BG319">
        <f aca="true" t="shared" si="414" ref="BG319:BG350">BF319*AY319</f>
        <v>391.4980572256158</v>
      </c>
    </row>
    <row r="320" spans="1:59" ht="12.75">
      <c r="A320" s="50"/>
      <c r="B320" s="55">
        <f t="shared" si="367"/>
        <v>-39.779000000000046</v>
      </c>
      <c r="C320" s="55">
        <f t="shared" si="368"/>
        <v>-39.779000000000046</v>
      </c>
      <c r="D320" s="60">
        <f t="shared" si="369"/>
        <v>-0.0072135611643699415</v>
      </c>
      <c r="E320" s="55">
        <f t="shared" si="377"/>
        <v>0</v>
      </c>
      <c r="F320" s="55">
        <f t="shared" si="334"/>
        <v>2.90888208249388E-07</v>
      </c>
      <c r="G320" s="55">
        <f t="shared" si="335"/>
        <v>-1.9183229778693086E-07</v>
      </c>
      <c r="H320" s="60">
        <f t="shared" si="378"/>
        <v>0</v>
      </c>
      <c r="I320" s="60">
        <f t="shared" si="370"/>
        <v>3.1</v>
      </c>
      <c r="J320" s="55">
        <f t="shared" si="379"/>
        <v>-39.779001189360294</v>
      </c>
      <c r="K320" s="55">
        <f t="shared" si="371"/>
        <v>0.0002857519326524803</v>
      </c>
      <c r="L320" s="55">
        <f t="shared" si="380"/>
        <v>0.00014726205073238368</v>
      </c>
      <c r="M320" s="60">
        <f t="shared" si="381"/>
        <v>-0.007213561502985522</v>
      </c>
      <c r="N320" s="60">
        <f t="shared" si="372"/>
        <v>3.0927864384970145</v>
      </c>
      <c r="O320" s="60">
        <f t="shared" si="382"/>
        <v>-39.85505033188692</v>
      </c>
      <c r="P320" s="60">
        <f t="shared" si="383"/>
        <v>-0.04829823480435405</v>
      </c>
      <c r="Q320" s="55">
        <f t="shared" si="384"/>
        <v>-0.09674373165944049</v>
      </c>
      <c r="R320" s="55">
        <f t="shared" si="385"/>
        <v>163.2571202030805</v>
      </c>
      <c r="S320" s="55">
        <f t="shared" si="386"/>
        <v>-0.038423143720803965</v>
      </c>
      <c r="T320" s="55">
        <f t="shared" si="387"/>
        <v>-0.019897444217832558</v>
      </c>
      <c r="U320" s="55">
        <f t="shared" si="388"/>
        <v>107.08951543384921</v>
      </c>
      <c r="V320" s="55">
        <f t="shared" si="293"/>
        <v>-10.39268250956508</v>
      </c>
      <c r="W320" s="55">
        <f t="shared" si="389"/>
        <v>522.2435023929676</v>
      </c>
      <c r="X320" s="55">
        <f t="shared" si="390"/>
        <v>125.57381805871103</v>
      </c>
      <c r="Y320" s="55">
        <f aca="true" t="shared" si="415" ref="Y320:Y369">-(B320-$D$31)</f>
        <v>39.779000000000046</v>
      </c>
      <c r="Z320" s="60">
        <f t="shared" si="373"/>
        <v>-0.0072135611643699415</v>
      </c>
      <c r="AA320" s="55">
        <f t="shared" si="391"/>
        <v>0</v>
      </c>
      <c r="AB320" s="55">
        <f t="shared" si="349"/>
        <v>2.90888208249388E-07</v>
      </c>
      <c r="AC320" s="55">
        <f t="shared" si="392"/>
        <v>-1.9183229778693086E-07</v>
      </c>
      <c r="AD320" s="60">
        <f t="shared" si="393"/>
        <v>0</v>
      </c>
      <c r="AE320" s="60">
        <f t="shared" si="374"/>
        <v>3.1</v>
      </c>
      <c r="AF320" s="55">
        <f t="shared" si="394"/>
        <v>39.7789988106398</v>
      </c>
      <c r="AG320" s="55">
        <f t="shared" si="375"/>
        <v>-0.0002857519340619327</v>
      </c>
      <c r="AH320" s="55">
        <f t="shared" si="395"/>
        <v>-0.00014784382790754053</v>
      </c>
      <c r="AI320" s="60">
        <f t="shared" si="396"/>
        <v>-0.007213560825303</v>
      </c>
      <c r="AJ320" s="60">
        <f t="shared" si="376"/>
        <v>3.092786439174697</v>
      </c>
      <c r="AK320" s="60">
        <f t="shared" si="397"/>
        <v>39.85534839483317</v>
      </c>
      <c r="AL320" s="60">
        <f t="shared" si="398"/>
        <v>0.048298015614827154</v>
      </c>
      <c r="AM320" s="55">
        <f t="shared" si="399"/>
        <v>0.09674387505756185</v>
      </c>
      <c r="AN320" s="55">
        <f t="shared" si="400"/>
        <v>163.25959625017146</v>
      </c>
      <c r="AO320" s="55">
        <f t="shared" si="401"/>
        <v>0.03842231531783578</v>
      </c>
      <c r="AP320" s="55">
        <f t="shared" si="402"/>
        <v>0.019899244421890297</v>
      </c>
      <c r="AQ320" s="55">
        <f t="shared" si="403"/>
        <v>107.08704799599451</v>
      </c>
      <c r="AR320" s="55">
        <f t="shared" si="314"/>
        <v>10.392458553606112</v>
      </c>
      <c r="AS320" s="55">
        <f t="shared" si="404"/>
        <v>522.1849916554341</v>
      </c>
      <c r="AT320" s="55">
        <f t="shared" si="405"/>
        <v>125.51531593041386</v>
      </c>
      <c r="AU320" s="55">
        <f t="shared" si="406"/>
        <v>125.5445656710406</v>
      </c>
      <c r="AV320" s="55">
        <f t="shared" si="363"/>
        <v>-0.08245959432534278</v>
      </c>
      <c r="AW320" s="55">
        <f t="shared" si="407"/>
        <v>0.5821245765862848</v>
      </c>
      <c r="AX320" s="55">
        <f t="shared" si="408"/>
        <v>3.2820519818740195</v>
      </c>
      <c r="AY320" s="55">
        <f t="shared" si="409"/>
        <v>307.18791747710475</v>
      </c>
      <c r="AZ320">
        <f t="shared" si="410"/>
        <v>2.2231505675232945</v>
      </c>
      <c r="BA320">
        <f t="shared" si="411"/>
        <v>-1.058901414350725</v>
      </c>
      <c r="BB320">
        <f aca="true" t="shared" si="416" ref="BB320:BB369">AZ320-$BA$371</f>
        <v>3.62610853192548</v>
      </c>
      <c r="BC320">
        <f aca="true" t="shared" si="417" ref="BC320:BC369">BA320-$BA$371</f>
        <v>0.34405655005146074</v>
      </c>
      <c r="BD320">
        <f t="shared" si="412"/>
        <v>-0.0050035092190749975</v>
      </c>
      <c r="BE320">
        <f>SUM(AY320:AY$369)/$AY$370*100</f>
        <v>49.869005097890884</v>
      </c>
      <c r="BF320" s="107">
        <f t="shared" si="413"/>
        <v>1</v>
      </c>
      <c r="BG320">
        <f t="shared" si="414"/>
        <v>307.18791747710475</v>
      </c>
    </row>
    <row r="321" spans="1:59" ht="12.75">
      <c r="A321" s="50"/>
      <c r="B321" s="55">
        <f t="shared" si="367"/>
        <v>-41.05800000000005</v>
      </c>
      <c r="C321" s="55">
        <f t="shared" si="368"/>
        <v>-41.05800000000005</v>
      </c>
      <c r="D321" s="60">
        <f t="shared" si="369"/>
        <v>-0.007577187219101944</v>
      </c>
      <c r="E321" s="55">
        <f t="shared" si="377"/>
        <v>0</v>
      </c>
      <c r="F321" s="55">
        <f t="shared" si="334"/>
        <v>2.90888208249388E-07</v>
      </c>
      <c r="G321" s="55">
        <f t="shared" si="335"/>
        <v>-1.9183229778693086E-07</v>
      </c>
      <c r="H321" s="60">
        <f t="shared" si="378"/>
        <v>0</v>
      </c>
      <c r="I321" s="60">
        <f t="shared" si="370"/>
        <v>3.1</v>
      </c>
      <c r="J321" s="55">
        <f t="shared" si="379"/>
        <v>-41.0580011893603</v>
      </c>
      <c r="K321" s="55">
        <f t="shared" si="371"/>
        <v>0.0002845094031706588</v>
      </c>
      <c r="L321" s="55">
        <f t="shared" si="380"/>
        <v>0.00014662044913774455</v>
      </c>
      <c r="M321" s="60">
        <f t="shared" si="381"/>
        <v>-0.007577187556599252</v>
      </c>
      <c r="N321" s="60">
        <f t="shared" si="372"/>
        <v>3.092422812443401</v>
      </c>
      <c r="O321" s="60">
        <f t="shared" si="382"/>
        <v>-41.13371894234799</v>
      </c>
      <c r="P321" s="60">
        <f t="shared" si="383"/>
        <v>-0.04985442848078571</v>
      </c>
      <c r="Q321" s="55">
        <f t="shared" si="384"/>
        <v>-0.09985547741070916</v>
      </c>
      <c r="R321" s="55">
        <f t="shared" si="385"/>
        <v>163.2664946131635</v>
      </c>
      <c r="S321" s="55">
        <f t="shared" si="386"/>
        <v>-0.03965947235879024</v>
      </c>
      <c r="T321" s="55">
        <f t="shared" si="387"/>
        <v>-0.020536532693128676</v>
      </c>
      <c r="U321" s="55">
        <f t="shared" si="388"/>
        <v>107.06708564248828</v>
      </c>
      <c r="V321" s="55">
        <f t="shared" si="293"/>
        <v>-10.72691176958807</v>
      </c>
      <c r="W321" s="55">
        <f t="shared" si="389"/>
        <v>522.2597146942566</v>
      </c>
      <c r="X321" s="55">
        <f t="shared" si="390"/>
        <v>125.57697497872209</v>
      </c>
      <c r="Y321" s="55">
        <f t="shared" si="415"/>
        <v>41.05800000000005</v>
      </c>
      <c r="Z321" s="60">
        <f t="shared" si="373"/>
        <v>-0.007577187219101944</v>
      </c>
      <c r="AA321" s="55">
        <f t="shared" si="391"/>
        <v>0</v>
      </c>
      <c r="AB321" s="55">
        <f t="shared" si="349"/>
        <v>2.90888208249388E-07</v>
      </c>
      <c r="AC321" s="55">
        <f t="shared" si="392"/>
        <v>-1.9183229778693086E-07</v>
      </c>
      <c r="AD321" s="60">
        <f t="shared" si="393"/>
        <v>0</v>
      </c>
      <c r="AE321" s="60">
        <f t="shared" si="374"/>
        <v>3.1</v>
      </c>
      <c r="AF321" s="55">
        <f t="shared" si="394"/>
        <v>41.0579988106398</v>
      </c>
      <c r="AG321" s="55">
        <f t="shared" si="375"/>
        <v>-0.00028450940639253297</v>
      </c>
      <c r="AH321" s="55">
        <f t="shared" si="395"/>
        <v>-0.0001472022272485089</v>
      </c>
      <c r="AI321" s="60">
        <f t="shared" si="396"/>
        <v>-0.007577186882057607</v>
      </c>
      <c r="AJ321" s="60">
        <f t="shared" si="376"/>
        <v>3.0924228131179423</v>
      </c>
      <c r="AK321" s="60">
        <f t="shared" si="397"/>
        <v>41.134017005565795</v>
      </c>
      <c r="AL321" s="60">
        <f t="shared" si="398"/>
        <v>0.04985420931832547</v>
      </c>
      <c r="AM321" s="55">
        <f t="shared" si="399"/>
        <v>0.09985562086389944</v>
      </c>
      <c r="AN321" s="55">
        <f t="shared" si="400"/>
        <v>163.26889368814062</v>
      </c>
      <c r="AO321" s="55">
        <f t="shared" si="401"/>
        <v>0.03965864391226014</v>
      </c>
      <c r="AP321" s="55">
        <f t="shared" si="402"/>
        <v>0.02053833303937916</v>
      </c>
      <c r="AQ321" s="55">
        <f t="shared" si="403"/>
        <v>107.06469545409124</v>
      </c>
      <c r="AR321" s="55">
        <f t="shared" si="314"/>
        <v>10.726687812667857</v>
      </c>
      <c r="AS321" s="55">
        <f t="shared" si="404"/>
        <v>522.2030188477264</v>
      </c>
      <c r="AT321" s="55">
        <f t="shared" si="405"/>
        <v>125.52028801877213</v>
      </c>
      <c r="AU321" s="55">
        <f t="shared" si="406"/>
        <v>125.54863025607892</v>
      </c>
      <c r="AV321" s="55">
        <f t="shared" si="363"/>
        <v>-0.07839500928702137</v>
      </c>
      <c r="AW321" s="55">
        <f t="shared" si="407"/>
        <v>0.5821841707716591</v>
      </c>
      <c r="AX321" s="55">
        <f t="shared" si="408"/>
        <v>3.220517283158862</v>
      </c>
      <c r="AY321" s="55">
        <f t="shared" si="409"/>
        <v>258.3899790215623</v>
      </c>
      <c r="AZ321">
        <f t="shared" si="410"/>
        <v>2.19244281235109</v>
      </c>
      <c r="BA321">
        <f t="shared" si="411"/>
        <v>-1.028074470807772</v>
      </c>
      <c r="BB321">
        <f t="shared" si="416"/>
        <v>3.5954007767532756</v>
      </c>
      <c r="BC321">
        <f t="shared" si="417"/>
        <v>0.37488349359441364</v>
      </c>
      <c r="BD321">
        <f t="shared" si="412"/>
        <v>-0.00494391503370073</v>
      </c>
      <c r="BE321">
        <f>SUM(AY321:AY$369)/$AY$370*100</f>
        <v>49.76622029363365</v>
      </c>
      <c r="BF321" s="107">
        <f t="shared" si="413"/>
        <v>1</v>
      </c>
      <c r="BG321">
        <f t="shared" si="414"/>
        <v>258.3899790215623</v>
      </c>
    </row>
    <row r="322" spans="1:59" ht="12.75">
      <c r="A322" s="50"/>
      <c r="B322" s="55">
        <f t="shared" si="367"/>
        <v>-42.33700000000005</v>
      </c>
      <c r="C322" s="55">
        <f t="shared" si="368"/>
        <v>-42.33700000000005</v>
      </c>
      <c r="D322" s="60">
        <f t="shared" si="369"/>
        <v>-0.00793846855380359</v>
      </c>
      <c r="E322" s="55">
        <f t="shared" si="377"/>
        <v>0</v>
      </c>
      <c r="F322" s="55">
        <f t="shared" si="334"/>
        <v>2.90888208249388E-07</v>
      </c>
      <c r="G322" s="55">
        <f t="shared" si="335"/>
        <v>-1.9183229778693086E-07</v>
      </c>
      <c r="H322" s="60">
        <f t="shared" si="378"/>
        <v>0</v>
      </c>
      <c r="I322" s="60">
        <f t="shared" si="370"/>
        <v>3.1</v>
      </c>
      <c r="J322" s="55">
        <f t="shared" si="379"/>
        <v>-42.3370011893603</v>
      </c>
      <c r="K322" s="55">
        <f t="shared" si="371"/>
        <v>0.0002822769610282671</v>
      </c>
      <c r="L322" s="55">
        <f t="shared" si="380"/>
        <v>0.00014546768901675195</v>
      </c>
      <c r="M322" s="60">
        <f t="shared" si="381"/>
        <v>-0.007938468888099792</v>
      </c>
      <c r="N322" s="60">
        <f t="shared" si="372"/>
        <v>3.0920615311119004</v>
      </c>
      <c r="O322" s="60">
        <f t="shared" si="382"/>
        <v>-42.412123581240806</v>
      </c>
      <c r="P322" s="60">
        <f t="shared" si="383"/>
        <v>-0.051410933250144106</v>
      </c>
      <c r="Q322" s="55">
        <f t="shared" si="384"/>
        <v>-0.10296733418930497</v>
      </c>
      <c r="R322" s="55">
        <f t="shared" si="385"/>
        <v>163.2761677678925</v>
      </c>
      <c r="S322" s="55">
        <f t="shared" si="386"/>
        <v>-0.040895888190458966</v>
      </c>
      <c r="T322" s="55">
        <f t="shared" si="387"/>
        <v>-0.021175557808387035</v>
      </c>
      <c r="U322" s="55">
        <f t="shared" si="388"/>
        <v>107.04394293489719</v>
      </c>
      <c r="V322" s="55">
        <f t="shared" si="293"/>
        <v>-11.061148203643253</v>
      </c>
      <c r="W322" s="55">
        <f t="shared" si="389"/>
        <v>522.2764361476275</v>
      </c>
      <c r="X322" s="55">
        <f t="shared" si="390"/>
        <v>125.58022687923085</v>
      </c>
      <c r="Y322" s="55">
        <f t="shared" si="415"/>
        <v>42.33700000000005</v>
      </c>
      <c r="Z322" s="60">
        <f t="shared" si="373"/>
        <v>-0.00793846855380359</v>
      </c>
      <c r="AA322" s="55">
        <f t="shared" si="391"/>
        <v>0</v>
      </c>
      <c r="AB322" s="55">
        <f t="shared" si="349"/>
        <v>2.90888208249388E-07</v>
      </c>
      <c r="AC322" s="55">
        <f t="shared" si="392"/>
        <v>-1.9183229778693086E-07</v>
      </c>
      <c r="AD322" s="60">
        <f t="shared" si="393"/>
        <v>0</v>
      </c>
      <c r="AE322" s="60">
        <f t="shared" si="374"/>
        <v>3.1</v>
      </c>
      <c r="AF322" s="55">
        <f t="shared" si="394"/>
        <v>42.336998810639805</v>
      </c>
      <c r="AG322" s="55">
        <f t="shared" si="375"/>
        <v>-0.0002822769661198505</v>
      </c>
      <c r="AH322" s="55">
        <f t="shared" si="395"/>
        <v>-0.00014604946809249476</v>
      </c>
      <c r="AI322" s="60">
        <f t="shared" si="396"/>
        <v>-0.007938468219509331</v>
      </c>
      <c r="AJ322" s="60">
        <f t="shared" si="376"/>
        <v>3.092061531780491</v>
      </c>
      <c r="AK322" s="60">
        <f t="shared" si="397"/>
        <v>42.412421644746665</v>
      </c>
      <c r="AL322" s="60">
        <f t="shared" si="398"/>
        <v>0.05141071411563588</v>
      </c>
      <c r="AM322" s="55">
        <f t="shared" si="399"/>
        <v>0.10296747769936425</v>
      </c>
      <c r="AN322" s="55">
        <f t="shared" si="400"/>
        <v>163.2784945264802</v>
      </c>
      <c r="AO322" s="55">
        <f t="shared" si="401"/>
        <v>0.040895059698956196</v>
      </c>
      <c r="AP322" s="55">
        <f t="shared" si="402"/>
        <v>0.021177358301451857</v>
      </c>
      <c r="AQ322" s="55">
        <f t="shared" si="403"/>
        <v>107.04162534028404</v>
      </c>
      <c r="AR322" s="55">
        <f t="shared" si="314"/>
        <v>11.06092424572471</v>
      </c>
      <c r="AS322" s="55">
        <f t="shared" si="404"/>
        <v>522.2214453079367</v>
      </c>
      <c r="AT322" s="55">
        <f t="shared" si="405"/>
        <v>125.52524520351471</v>
      </c>
      <c r="AU322" s="55">
        <f t="shared" si="406"/>
        <v>125.55273487234196</v>
      </c>
      <c r="AV322" s="55">
        <f t="shared" si="363"/>
        <v>-0.07429039302398621</v>
      </c>
      <c r="AW322" s="55">
        <f t="shared" si="407"/>
        <v>0.5822456108811646</v>
      </c>
      <c r="AX322" s="55">
        <f t="shared" si="408"/>
        <v>3.1468851964693605</v>
      </c>
      <c r="AY322" s="55">
        <f t="shared" si="409"/>
        <v>227.4998669369196</v>
      </c>
      <c r="AZ322">
        <f t="shared" si="410"/>
        <v>2.1556882091158447</v>
      </c>
      <c r="BA322">
        <f t="shared" si="411"/>
        <v>-0.9911969873535157</v>
      </c>
      <c r="BB322">
        <f t="shared" si="416"/>
        <v>3.5586461735180306</v>
      </c>
      <c r="BC322">
        <f t="shared" si="417"/>
        <v>0.41176097704867</v>
      </c>
      <c r="BD322">
        <f t="shared" si="412"/>
        <v>-0.004882474924195357</v>
      </c>
      <c r="BE322">
        <f>SUM(AY322:AY$369)/$AY$370*100</f>
        <v>49.6797632362276</v>
      </c>
      <c r="BF322" s="107">
        <f t="shared" si="413"/>
        <v>1</v>
      </c>
      <c r="BG322">
        <f t="shared" si="414"/>
        <v>227.4998669369196</v>
      </c>
    </row>
    <row r="323" spans="1:59" ht="12.75">
      <c r="A323" s="50"/>
      <c r="B323" s="55">
        <f t="shared" si="367"/>
        <v>-43.61600000000006</v>
      </c>
      <c r="C323" s="55">
        <f t="shared" si="368"/>
        <v>-43.61600000000006</v>
      </c>
      <c r="D323" s="60">
        <f t="shared" si="369"/>
        <v>-0.008296109491291448</v>
      </c>
      <c r="E323" s="55">
        <f t="shared" si="377"/>
        <v>0</v>
      </c>
      <c r="F323" s="55">
        <f t="shared" si="334"/>
        <v>2.90888208249388E-07</v>
      </c>
      <c r="G323" s="55">
        <f t="shared" si="335"/>
        <v>-1.9183229778693086E-07</v>
      </c>
      <c r="H323" s="60">
        <f t="shared" si="378"/>
        <v>0</v>
      </c>
      <c r="I323" s="60">
        <f t="shared" si="370"/>
        <v>3.1</v>
      </c>
      <c r="J323" s="55">
        <f t="shared" si="379"/>
        <v>-43.616001189360304</v>
      </c>
      <c r="K323" s="55">
        <f t="shared" si="371"/>
        <v>0.00027902380699460806</v>
      </c>
      <c r="L323" s="55">
        <f t="shared" si="380"/>
        <v>0.00014378786665756075</v>
      </c>
      <c r="M323" s="60">
        <f t="shared" si="381"/>
        <v>-0.008296109822079678</v>
      </c>
      <c r="N323" s="60">
        <f t="shared" si="372"/>
        <v>3.0917038901779206</v>
      </c>
      <c r="O323" s="60">
        <f t="shared" si="382"/>
        <v>-43.69025603631209</v>
      </c>
      <c r="P323" s="60">
        <f t="shared" si="383"/>
        <v>-0.05296775873957637</v>
      </c>
      <c r="Q323" s="55">
        <f t="shared" si="384"/>
        <v>-0.1060793053458103</v>
      </c>
      <c r="R323" s="55">
        <f t="shared" si="385"/>
        <v>163.28614039744627</v>
      </c>
      <c r="S323" s="55">
        <f t="shared" si="386"/>
        <v>-0.04213239366879469</v>
      </c>
      <c r="T323" s="55">
        <f t="shared" si="387"/>
        <v>-0.021814518008220915</v>
      </c>
      <c r="U323" s="55">
        <f t="shared" si="388"/>
        <v>107.02008648610587</v>
      </c>
      <c r="V323" s="55">
        <f t="shared" si="293"/>
        <v>-11.395391960309015</v>
      </c>
      <c r="W323" s="55">
        <f t="shared" si="389"/>
        <v>522.2936537708596</v>
      </c>
      <c r="X323" s="55">
        <f t="shared" si="390"/>
        <v>125.58356068322553</v>
      </c>
      <c r="Y323" s="55">
        <f t="shared" si="415"/>
        <v>43.61600000000006</v>
      </c>
      <c r="Z323" s="60">
        <f t="shared" si="373"/>
        <v>-0.008296109491291448</v>
      </c>
      <c r="AA323" s="55">
        <f t="shared" si="391"/>
        <v>0</v>
      </c>
      <c r="AB323" s="55">
        <f t="shared" si="349"/>
        <v>2.90888208249388E-07</v>
      </c>
      <c r="AC323" s="55">
        <f t="shared" si="392"/>
        <v>-1.9183229778693086E-07</v>
      </c>
      <c r="AD323" s="60">
        <f t="shared" si="393"/>
        <v>0</v>
      </c>
      <c r="AE323" s="60">
        <f t="shared" si="374"/>
        <v>3.1</v>
      </c>
      <c r="AF323" s="55">
        <f t="shared" si="394"/>
        <v>43.61599881063981</v>
      </c>
      <c r="AG323" s="55">
        <f t="shared" si="375"/>
        <v>-0.00027902381401317955</v>
      </c>
      <c r="AH323" s="55">
        <f t="shared" si="395"/>
        <v>-0.0001443696467276469</v>
      </c>
      <c r="AI323" s="60">
        <f t="shared" si="396"/>
        <v>-0.008296109160961573</v>
      </c>
      <c r="AJ323" s="60">
        <f t="shared" si="376"/>
        <v>3.0917038908390384</v>
      </c>
      <c r="AK323" s="60">
        <f t="shared" si="397"/>
        <v>43.69055410012323</v>
      </c>
      <c r="AL323" s="60">
        <f t="shared" si="398"/>
        <v>0.052967539633908246</v>
      </c>
      <c r="AM323" s="55">
        <f t="shared" si="399"/>
        <v>0.10607944891454414</v>
      </c>
      <c r="AN323" s="55">
        <f t="shared" si="400"/>
        <v>163.2883990858021</v>
      </c>
      <c r="AO323" s="55">
        <f t="shared" si="401"/>
        <v>0.04213156513090752</v>
      </c>
      <c r="AP323" s="55">
        <f t="shared" si="402"/>
        <v>0.021816318652729108</v>
      </c>
      <c r="AQ323" s="55">
        <f t="shared" si="403"/>
        <v>107.01783723917123</v>
      </c>
      <c r="AR323" s="55">
        <f t="shared" si="314"/>
        <v>11.39516800135499</v>
      </c>
      <c r="AS323" s="55">
        <f t="shared" si="404"/>
        <v>522.2402677216555</v>
      </c>
      <c r="AT323" s="55">
        <f t="shared" si="405"/>
        <v>125.53018407544266</v>
      </c>
      <c r="AU323" s="55">
        <f t="shared" si="406"/>
        <v>125.55687127755833</v>
      </c>
      <c r="AV323" s="55">
        <f t="shared" si="363"/>
        <v>-0.07015398780761473</v>
      </c>
      <c r="AW323" s="55">
        <f t="shared" si="407"/>
        <v>0.5823088918841282</v>
      </c>
      <c r="AX323" s="55">
        <f t="shared" si="408"/>
        <v>3.0613628454847226</v>
      </c>
      <c r="AY323" s="55">
        <f t="shared" si="409"/>
        <v>207.05365088723468</v>
      </c>
      <c r="AZ323">
        <f t="shared" si="410"/>
        <v>2.1129903146264892</v>
      </c>
      <c r="BA323">
        <f t="shared" si="411"/>
        <v>-0.9483725308582331</v>
      </c>
      <c r="BB323">
        <f t="shared" si="416"/>
        <v>3.5159482790286747</v>
      </c>
      <c r="BC323">
        <f t="shared" si="417"/>
        <v>0.45458543354395253</v>
      </c>
      <c r="BD323">
        <f t="shared" si="412"/>
        <v>-0.004819193921231646</v>
      </c>
      <c r="BE323">
        <f>SUM(AY323:AY$369)/$AY$370*100</f>
        <v>49.60364198287981</v>
      </c>
      <c r="BF323" s="107">
        <f t="shared" si="413"/>
        <v>1</v>
      </c>
      <c r="BG323">
        <f t="shared" si="414"/>
        <v>207.05365088723468</v>
      </c>
    </row>
    <row r="324" spans="1:59" ht="12.75">
      <c r="A324" s="50"/>
      <c r="B324" s="55">
        <f t="shared" si="367"/>
        <v>-44.89500000000006</v>
      </c>
      <c r="C324" s="55">
        <f t="shared" si="368"/>
        <v>-44.89500000000006</v>
      </c>
      <c r="D324" s="60">
        <f t="shared" si="369"/>
        <v>-0.008648774426964656</v>
      </c>
      <c r="E324" s="55">
        <f t="shared" si="377"/>
        <v>0</v>
      </c>
      <c r="F324" s="55">
        <f t="shared" si="334"/>
        <v>2.90888208249388E-07</v>
      </c>
      <c r="G324" s="55">
        <f t="shared" si="335"/>
        <v>-1.9183229778693086E-07</v>
      </c>
      <c r="H324" s="60">
        <f t="shared" si="378"/>
        <v>0</v>
      </c>
      <c r="I324" s="60">
        <f t="shared" si="370"/>
        <v>3.1</v>
      </c>
      <c r="J324" s="55">
        <f t="shared" si="379"/>
        <v>-44.89500118936031</v>
      </c>
      <c r="K324" s="55">
        <f t="shared" si="371"/>
        <v>0.0002747191451571117</v>
      </c>
      <c r="L324" s="55">
        <f t="shared" si="380"/>
        <v>0.00014156508006352587</v>
      </c>
      <c r="M324" s="60">
        <f t="shared" si="381"/>
        <v>-0.008648774752079924</v>
      </c>
      <c r="N324" s="60">
        <f t="shared" si="372"/>
        <v>3.0913512252479203</v>
      </c>
      <c r="O324" s="60">
        <f t="shared" si="382"/>
        <v>-44.96810809620407</v>
      </c>
      <c r="P324" s="60">
        <f t="shared" si="383"/>
        <v>-0.05452491457025108</v>
      </c>
      <c r="Q324" s="55">
        <f t="shared" si="384"/>
        <v>-0.10919139422056569</v>
      </c>
      <c r="R324" s="55">
        <f t="shared" si="385"/>
        <v>163.29641322440654</v>
      </c>
      <c r="S324" s="55">
        <f t="shared" si="386"/>
        <v>-0.04336899122262791</v>
      </c>
      <c r="T324" s="55">
        <f t="shared" si="387"/>
        <v>-0.022453411775309864</v>
      </c>
      <c r="U324" s="55">
        <f t="shared" si="388"/>
        <v>106.99551547637935</v>
      </c>
      <c r="V324" s="55">
        <f t="shared" si="293"/>
        <v>-11.729643181304196</v>
      </c>
      <c r="W324" s="55">
        <f t="shared" si="389"/>
        <v>522.3113548881793</v>
      </c>
      <c r="X324" s="55">
        <f t="shared" si="390"/>
        <v>125.58696361777879</v>
      </c>
      <c r="Y324" s="55">
        <f t="shared" si="415"/>
        <v>44.89500000000006</v>
      </c>
      <c r="Z324" s="60">
        <f t="shared" si="373"/>
        <v>-0.008648774426964656</v>
      </c>
      <c r="AA324" s="55">
        <f t="shared" si="391"/>
        <v>0</v>
      </c>
      <c r="AB324" s="55">
        <f t="shared" si="349"/>
        <v>2.90888208249388E-07</v>
      </c>
      <c r="AC324" s="55">
        <f t="shared" si="392"/>
        <v>-1.9183229778693086E-07</v>
      </c>
      <c r="AD324" s="60">
        <f t="shared" si="393"/>
        <v>0</v>
      </c>
      <c r="AE324" s="60">
        <f t="shared" si="374"/>
        <v>3.1</v>
      </c>
      <c r="AF324" s="55">
        <f t="shared" si="394"/>
        <v>44.89499881063981</v>
      </c>
      <c r="AG324" s="55">
        <f t="shared" si="375"/>
        <v>-0.00027471915415994315</v>
      </c>
      <c r="AH324" s="55">
        <f t="shared" si="395"/>
        <v>-0.00014214686115731815</v>
      </c>
      <c r="AI324" s="60">
        <f t="shared" si="396"/>
        <v>-0.00864877410139453</v>
      </c>
      <c r="AJ324" s="60">
        <f t="shared" si="376"/>
        <v>3.0913512258986056</v>
      </c>
      <c r="AK324" s="60">
        <f t="shared" si="397"/>
        <v>44.9684061603385</v>
      </c>
      <c r="AL324" s="60">
        <f t="shared" si="398"/>
        <v>0.054524695494313914</v>
      </c>
      <c r="AM324" s="55">
        <f t="shared" si="399"/>
        <v>0.10919153784978515</v>
      </c>
      <c r="AN324" s="55">
        <f t="shared" si="400"/>
        <v>163.2986077258061</v>
      </c>
      <c r="AO324" s="55">
        <f t="shared" si="401"/>
        <v>0.04336816263694042</v>
      </c>
      <c r="AP324" s="55">
        <f t="shared" si="402"/>
        <v>0.022455212575904313</v>
      </c>
      <c r="AQ324" s="55">
        <f t="shared" si="403"/>
        <v>106.9933306939015</v>
      </c>
      <c r="AR324" s="55">
        <f t="shared" si="314"/>
        <v>11.729419221276604</v>
      </c>
      <c r="AS324" s="55">
        <f t="shared" si="404"/>
        <v>522.259481979075</v>
      </c>
      <c r="AT324" s="55">
        <f t="shared" si="405"/>
        <v>125.53510042759626</v>
      </c>
      <c r="AU324" s="55">
        <f t="shared" si="406"/>
        <v>125.56103098250131</v>
      </c>
      <c r="AV324" s="55">
        <f t="shared" si="363"/>
        <v>-0.06599428286463649</v>
      </c>
      <c r="AW324" s="55">
        <f t="shared" si="407"/>
        <v>0.5823740106529389</v>
      </c>
      <c r="AX324" s="55">
        <f t="shared" si="408"/>
        <v>2.96421065643005</v>
      </c>
      <c r="AY324" s="55">
        <f t="shared" si="409"/>
        <v>193.38234076558774</v>
      </c>
      <c r="AZ324">
        <f t="shared" si="410"/>
        <v>2.064479338867964</v>
      </c>
      <c r="BA324">
        <f t="shared" si="411"/>
        <v>-0.899731317562086</v>
      </c>
      <c r="BB324">
        <f t="shared" si="416"/>
        <v>3.4674373032701498</v>
      </c>
      <c r="BC324">
        <f t="shared" si="417"/>
        <v>0.5032266468400997</v>
      </c>
      <c r="BD324">
        <f t="shared" si="412"/>
        <v>-0.004754075152420878</v>
      </c>
      <c r="BE324">
        <f>SUM(AY324:AY$369)/$AY$370*100</f>
        <v>49.53436201525616</v>
      </c>
      <c r="BF324" s="107">
        <f t="shared" si="413"/>
        <v>1</v>
      </c>
      <c r="BG324">
        <f t="shared" si="414"/>
        <v>193.38234076558774</v>
      </c>
    </row>
    <row r="325" spans="1:59" ht="12.75">
      <c r="A325" s="50"/>
      <c r="B325" s="55">
        <f t="shared" si="367"/>
        <v>-46.17400000000006</v>
      </c>
      <c r="C325" s="55">
        <f t="shared" si="368"/>
        <v>-46.17400000000006</v>
      </c>
      <c r="D325" s="60">
        <f t="shared" si="369"/>
        <v>-0.008995087811413394</v>
      </c>
      <c r="E325" s="55">
        <f t="shared" si="377"/>
        <v>0</v>
      </c>
      <c r="F325" s="55">
        <f t="shared" si="334"/>
        <v>2.90888208249388E-07</v>
      </c>
      <c r="G325" s="55">
        <f t="shared" si="335"/>
        <v>-1.9183229778693086E-07</v>
      </c>
      <c r="H325" s="60">
        <f t="shared" si="378"/>
        <v>0</v>
      </c>
      <c r="I325" s="60">
        <f t="shared" si="370"/>
        <v>3.1</v>
      </c>
      <c r="J325" s="55">
        <f t="shared" si="379"/>
        <v>-46.17400118936031</v>
      </c>
      <c r="K325" s="55">
        <f t="shared" si="371"/>
        <v>0.00026933218300050424</v>
      </c>
      <c r="L325" s="55">
        <f t="shared" si="380"/>
        <v>0.00013878342899414892</v>
      </c>
      <c r="M325" s="60">
        <f t="shared" si="381"/>
        <v>-0.00899508813047778</v>
      </c>
      <c r="N325" s="60">
        <f t="shared" si="372"/>
        <v>3.0910049118695224</v>
      </c>
      <c r="O325" s="60">
        <f t="shared" si="382"/>
        <v>-46.24567155046746</v>
      </c>
      <c r="P325" s="60">
        <f t="shared" si="383"/>
        <v>-0.056082410357160474</v>
      </c>
      <c r="Q325" s="55">
        <f t="shared" si="384"/>
        <v>-0.1123036041433151</v>
      </c>
      <c r="R325" s="55">
        <f t="shared" si="385"/>
        <v>163.30698696696618</v>
      </c>
      <c r="S325" s="55">
        <f t="shared" si="386"/>
        <v>-0.044605683255912534</v>
      </c>
      <c r="T325" s="55">
        <f t="shared" si="387"/>
        <v>-0.02309223763149003</v>
      </c>
      <c r="U325" s="55">
        <f t="shared" si="388"/>
        <v>106.97022908805911</v>
      </c>
      <c r="V325" s="55">
        <f t="shared" si="293"/>
        <v>-12.063902001285182</v>
      </c>
      <c r="W325" s="55">
        <f t="shared" si="389"/>
        <v>522.3295270543243</v>
      </c>
      <c r="X325" s="55">
        <f t="shared" si="390"/>
        <v>125.59042313816337</v>
      </c>
      <c r="Y325" s="55">
        <f t="shared" si="415"/>
        <v>46.17400000000006</v>
      </c>
      <c r="Z325" s="60">
        <f t="shared" si="373"/>
        <v>-0.008995087811413394</v>
      </c>
      <c r="AA325" s="55">
        <f t="shared" si="391"/>
        <v>0</v>
      </c>
      <c r="AB325" s="55">
        <f t="shared" si="349"/>
        <v>2.90888208249388E-07</v>
      </c>
      <c r="AC325" s="55">
        <f t="shared" si="392"/>
        <v>-1.9183229778693086E-07</v>
      </c>
      <c r="AD325" s="60">
        <f t="shared" si="393"/>
        <v>0</v>
      </c>
      <c r="AE325" s="60">
        <f t="shared" si="374"/>
        <v>3.1</v>
      </c>
      <c r="AF325" s="55">
        <f t="shared" si="394"/>
        <v>46.173998810639816</v>
      </c>
      <c r="AG325" s="55">
        <f t="shared" si="375"/>
        <v>-0.00026933219404486064</v>
      </c>
      <c r="AH325" s="55">
        <f t="shared" si="395"/>
        <v>-0.00013936521114101008</v>
      </c>
      <c r="AI325" s="60">
        <f t="shared" si="396"/>
        <v>-0.008995087492802145</v>
      </c>
      <c r="AJ325" s="60">
        <f t="shared" si="376"/>
        <v>3.091004912507198</v>
      </c>
      <c r="AK325" s="60">
        <f t="shared" si="397"/>
        <v>46.245969614944</v>
      </c>
      <c r="AL325" s="60">
        <f t="shared" si="398"/>
        <v>0.05608219131184792</v>
      </c>
      <c r="AM325" s="55">
        <f t="shared" si="399"/>
        <v>0.11230374783483685</v>
      </c>
      <c r="AN325" s="55">
        <f t="shared" si="400"/>
        <v>163.30912084200776</v>
      </c>
      <c r="AO325" s="55">
        <f t="shared" si="401"/>
        <v>0.044604854621005205</v>
      </c>
      <c r="AP325" s="55">
        <f t="shared" si="402"/>
        <v>0.023094038592826438</v>
      </c>
      <c r="AQ325" s="55">
        <f t="shared" si="403"/>
        <v>106.96810520949509</v>
      </c>
      <c r="AR325" s="55">
        <f t="shared" si="314"/>
        <v>12.06367804014516</v>
      </c>
      <c r="AS325" s="55">
        <f t="shared" si="404"/>
        <v>522.2790832518701</v>
      </c>
      <c r="AT325" s="55">
        <f t="shared" si="405"/>
        <v>125.53998933218668</v>
      </c>
      <c r="AU325" s="55">
        <f t="shared" si="406"/>
        <v>125.5652052515318</v>
      </c>
      <c r="AV325" s="55">
        <f t="shared" si="363"/>
        <v>-0.0618200138341507</v>
      </c>
      <c r="AW325" s="55">
        <f t="shared" si="407"/>
        <v>0.582440963501691</v>
      </c>
      <c r="AX325" s="55">
        <f t="shared" si="408"/>
        <v>2.855743902624324</v>
      </c>
      <c r="AY325" s="55">
        <f t="shared" si="409"/>
        <v>184.51211016096855</v>
      </c>
      <c r="AZ325">
        <f t="shared" si="410"/>
        <v>2.010312914813853</v>
      </c>
      <c r="BA325">
        <f t="shared" si="411"/>
        <v>-0.8454309878104711</v>
      </c>
      <c r="BB325">
        <f t="shared" si="416"/>
        <v>3.4132708792160384</v>
      </c>
      <c r="BC325">
        <f t="shared" si="417"/>
        <v>0.5575269765917146</v>
      </c>
      <c r="BD325">
        <f t="shared" si="412"/>
        <v>-0.004687122303668856</v>
      </c>
      <c r="BE325">
        <f>SUM(AY325:AY$369)/$AY$370*100</f>
        <v>49.469656455852515</v>
      </c>
      <c r="BF325" s="107">
        <f t="shared" si="413"/>
        <v>1</v>
      </c>
      <c r="BG325">
        <f t="shared" si="414"/>
        <v>184.51211016096855</v>
      </c>
    </row>
    <row r="326" spans="1:59" ht="12.75">
      <c r="A326" s="50"/>
      <c r="B326" s="55">
        <f t="shared" si="367"/>
        <v>-47.45300000000007</v>
      </c>
      <c r="C326" s="55">
        <f t="shared" si="368"/>
        <v>-47.45300000000007</v>
      </c>
      <c r="D326" s="60">
        <f t="shared" si="369"/>
        <v>-0.009333634135862856</v>
      </c>
      <c r="E326" s="55">
        <f t="shared" si="377"/>
        <v>0</v>
      </c>
      <c r="F326" s="55">
        <f t="shared" si="334"/>
        <v>2.90888208249388E-07</v>
      </c>
      <c r="G326" s="55">
        <f t="shared" si="335"/>
        <v>-1.9183229778693086E-07</v>
      </c>
      <c r="H326" s="60">
        <f t="shared" si="378"/>
        <v>0</v>
      </c>
      <c r="I326" s="60">
        <f t="shared" si="370"/>
        <v>3.1</v>
      </c>
      <c r="J326" s="55">
        <f t="shared" si="379"/>
        <v>-47.453001189360315</v>
      </c>
      <c r="K326" s="55">
        <f t="shared" si="371"/>
        <v>0.0002628321314841423</v>
      </c>
      <c r="L326" s="55">
        <f t="shared" si="380"/>
        <v>0.0001354270150050316</v>
      </c>
      <c r="M326" s="60">
        <f t="shared" si="381"/>
        <v>-0.009333634447096062</v>
      </c>
      <c r="N326" s="60">
        <f t="shared" si="372"/>
        <v>3.090666365552904</v>
      </c>
      <c r="O326" s="60">
        <f t="shared" si="382"/>
        <v>-47.52293818957321</v>
      </c>
      <c r="P326" s="60">
        <f t="shared" si="383"/>
        <v>-0.05764025570892102</v>
      </c>
      <c r="Q326" s="55">
        <f t="shared" si="384"/>
        <v>-0.11541593843284707</v>
      </c>
      <c r="R326" s="55">
        <f t="shared" si="385"/>
        <v>163.31786234160273</v>
      </c>
      <c r="S326" s="55">
        <f t="shared" si="386"/>
        <v>-0.045842472147006666</v>
      </c>
      <c r="T326" s="55">
        <f t="shared" si="387"/>
        <v>-0.02373099413883374</v>
      </c>
      <c r="U326" s="55">
        <f t="shared" si="388"/>
        <v>106.9442265029403</v>
      </c>
      <c r="V326" s="55">
        <f t="shared" si="293"/>
        <v>-12.398168547644092</v>
      </c>
      <c r="W326" s="55">
        <f t="shared" si="389"/>
        <v>522.3481579911273</v>
      </c>
      <c r="X326" s="55">
        <f t="shared" si="390"/>
        <v>125.59392686448405</v>
      </c>
      <c r="Y326" s="55">
        <f t="shared" si="415"/>
        <v>47.45300000000007</v>
      </c>
      <c r="Z326" s="60">
        <f t="shared" si="373"/>
        <v>-0.009333634135862856</v>
      </c>
      <c r="AA326" s="55">
        <f t="shared" si="391"/>
        <v>0</v>
      </c>
      <c r="AB326" s="55">
        <f t="shared" si="349"/>
        <v>2.90888208249388E-07</v>
      </c>
      <c r="AC326" s="55">
        <f t="shared" si="392"/>
        <v>-1.9183229778693086E-07</v>
      </c>
      <c r="AD326" s="60">
        <f t="shared" si="393"/>
        <v>0</v>
      </c>
      <c r="AE326" s="60">
        <f t="shared" si="374"/>
        <v>3.1</v>
      </c>
      <c r="AF326" s="55">
        <f t="shared" si="394"/>
        <v>47.45299881063982</v>
      </c>
      <c r="AG326" s="55">
        <f t="shared" si="375"/>
        <v>-0.00026283214462728514</v>
      </c>
      <c r="AH326" s="55">
        <f t="shared" si="395"/>
        <v>-0.00013600879823432978</v>
      </c>
      <c r="AI326" s="60">
        <f t="shared" si="396"/>
        <v>-0.009333633825537313</v>
      </c>
      <c r="AJ326" s="60">
        <f t="shared" si="376"/>
        <v>3.090666366174463</v>
      </c>
      <c r="AK326" s="60">
        <f t="shared" si="397"/>
        <v>47.52323625441149</v>
      </c>
      <c r="AL326" s="60">
        <f t="shared" si="398"/>
        <v>0.05764003669512977</v>
      </c>
      <c r="AM326" s="55">
        <f t="shared" si="399"/>
        <v>0.11541608218849388</v>
      </c>
      <c r="AN326" s="55">
        <f t="shared" si="400"/>
        <v>163.31993886299256</v>
      </c>
      <c r="AO326" s="55">
        <f t="shared" si="401"/>
        <v>0.04584164346145729</v>
      </c>
      <c r="AP326" s="55">
        <f t="shared" si="402"/>
        <v>0.023732795265579296</v>
      </c>
      <c r="AQ326" s="55">
        <f t="shared" si="403"/>
        <v>106.94216025564077</v>
      </c>
      <c r="AR326" s="55">
        <f t="shared" si="314"/>
        <v>12.397944585352265</v>
      </c>
      <c r="AS326" s="55">
        <f t="shared" si="404"/>
        <v>522.2990660576885</v>
      </c>
      <c r="AT326" s="55">
        <f t="shared" si="405"/>
        <v>125.54484520513552</v>
      </c>
      <c r="AU326" s="55">
        <f t="shared" si="406"/>
        <v>125.5693851031997</v>
      </c>
      <c r="AV326" s="55">
        <f t="shared" si="363"/>
        <v>-0.05764016216623702</v>
      </c>
      <c r="AW326" s="55">
        <f t="shared" si="407"/>
        <v>0.5825097460465412</v>
      </c>
      <c r="AX326" s="55">
        <f t="shared" si="408"/>
        <v>2.736334241311709</v>
      </c>
      <c r="AY326" s="55">
        <f t="shared" si="409"/>
        <v>179.332479930665</v>
      </c>
      <c r="AZ326">
        <f t="shared" si="410"/>
        <v>1.9506768667023957</v>
      </c>
      <c r="BA326">
        <f t="shared" si="411"/>
        <v>-0.7856573746093134</v>
      </c>
      <c r="BB326">
        <f t="shared" si="416"/>
        <v>3.353634831104581</v>
      </c>
      <c r="BC326">
        <f t="shared" si="417"/>
        <v>0.6173005897928723</v>
      </c>
      <c r="BD326">
        <f t="shared" si="412"/>
        <v>-0.004618339758818646</v>
      </c>
      <c r="BE326">
        <f>SUM(AY326:AY$369)/$AY$370*100</f>
        <v>49.40791886772814</v>
      </c>
      <c r="BF326" s="107">
        <f t="shared" si="413"/>
        <v>1</v>
      </c>
      <c r="BG326">
        <f t="shared" si="414"/>
        <v>179.332479930665</v>
      </c>
    </row>
    <row r="327" spans="1:59" ht="12.75">
      <c r="A327" s="50"/>
      <c r="B327" s="55">
        <f t="shared" si="367"/>
        <v>-48.73200000000007</v>
      </c>
      <c r="C327" s="55">
        <f t="shared" si="368"/>
        <v>-48.73200000000007</v>
      </c>
      <c r="D327" s="60">
        <f t="shared" si="369"/>
        <v>-0.00966295791406635</v>
      </c>
      <c r="E327" s="55">
        <f t="shared" si="377"/>
        <v>0</v>
      </c>
      <c r="F327" s="55">
        <f t="shared" si="334"/>
        <v>2.90888208249388E-07</v>
      </c>
      <c r="G327" s="55">
        <f t="shared" si="335"/>
        <v>-1.9183229778693086E-07</v>
      </c>
      <c r="H327" s="60">
        <f t="shared" si="378"/>
        <v>0</v>
      </c>
      <c r="I327" s="60">
        <f t="shared" si="370"/>
        <v>3.1</v>
      </c>
      <c r="J327" s="55">
        <f t="shared" si="379"/>
        <v>-48.73200118936032</v>
      </c>
      <c r="K327" s="55">
        <f t="shared" si="371"/>
        <v>0.00025518820511747677</v>
      </c>
      <c r="L327" s="55">
        <f t="shared" si="380"/>
        <v>0.0001314799414868126</v>
      </c>
      <c r="M327" s="60">
        <f t="shared" si="381"/>
        <v>-0.009662958215652828</v>
      </c>
      <c r="N327" s="60">
        <f t="shared" si="372"/>
        <v>3.0903370417843474</v>
      </c>
      <c r="O327" s="60">
        <f t="shared" si="382"/>
        <v>-48.799899804922845</v>
      </c>
      <c r="P327" s="60">
        <f t="shared" si="383"/>
        <v>-0.05919846022757276</v>
      </c>
      <c r="Q327" s="55">
        <f t="shared" si="384"/>
        <v>-0.11852840039663233</v>
      </c>
      <c r="R327" s="55">
        <f t="shared" si="385"/>
        <v>163.32904006531658</v>
      </c>
      <c r="S327" s="55">
        <f t="shared" si="386"/>
        <v>-0.04707936024795638</v>
      </c>
      <c r="T327" s="55">
        <f t="shared" si="387"/>
        <v>-0.024369679900719574</v>
      </c>
      <c r="U327" s="55">
        <f t="shared" si="388"/>
        <v>106.91750690008547</v>
      </c>
      <c r="V327" s="55">
        <f t="shared" si="293"/>
        <v>-12.732442940308015</v>
      </c>
      <c r="W327" s="55">
        <f t="shared" si="389"/>
        <v>522.3672355342883</v>
      </c>
      <c r="X327" s="55">
        <f t="shared" si="390"/>
        <v>125.59746252850414</v>
      </c>
      <c r="Y327" s="55">
        <f t="shared" si="415"/>
        <v>48.73200000000007</v>
      </c>
      <c r="Z327" s="60">
        <f t="shared" si="373"/>
        <v>-0.00966295791406635</v>
      </c>
      <c r="AA327" s="55">
        <f t="shared" si="391"/>
        <v>0</v>
      </c>
      <c r="AB327" s="55">
        <f t="shared" si="349"/>
        <v>2.90888208249388E-07</v>
      </c>
      <c r="AC327" s="55">
        <f t="shared" si="392"/>
        <v>-1.9183229778693086E-07</v>
      </c>
      <c r="AD327" s="60">
        <f t="shared" si="393"/>
        <v>0</v>
      </c>
      <c r="AE327" s="60">
        <f t="shared" si="374"/>
        <v>3.1</v>
      </c>
      <c r="AF327" s="55">
        <f t="shared" si="394"/>
        <v>48.73199881063982</v>
      </c>
      <c r="AG327" s="55">
        <f t="shared" si="375"/>
        <v>-0.0002551882204166536</v>
      </c>
      <c r="AH327" s="55">
        <f t="shared" si="395"/>
        <v>-0.00013206172582791973</v>
      </c>
      <c r="AI327" s="60">
        <f t="shared" si="396"/>
        <v>-0.009662957612481649</v>
      </c>
      <c r="AJ327" s="60">
        <f t="shared" si="376"/>
        <v>3.0903370423875183</v>
      </c>
      <c r="AK327" s="60">
        <f t="shared" si="397"/>
        <v>48.80019787014337</v>
      </c>
      <c r="AL327" s="60">
        <f t="shared" si="398"/>
        <v>0.05919824124620246</v>
      </c>
      <c r="AM327" s="55">
        <f t="shared" si="399"/>
        <v>0.11852854421823283</v>
      </c>
      <c r="AN327" s="55">
        <f t="shared" si="400"/>
        <v>163.33106224809706</v>
      </c>
      <c r="AO327" s="55">
        <f t="shared" si="401"/>
        <v>0.047078531510338806</v>
      </c>
      <c r="AP327" s="55">
        <f t="shared" si="402"/>
        <v>0.024371481197555223</v>
      </c>
      <c r="AQ327" s="55">
        <f t="shared" si="403"/>
        <v>106.91549526906658</v>
      </c>
      <c r="AR327" s="55">
        <f t="shared" si="314"/>
        <v>12.732218976824155</v>
      </c>
      <c r="AS327" s="55">
        <f t="shared" si="404"/>
        <v>522.3194243145753</v>
      </c>
      <c r="AT327" s="55">
        <f t="shared" si="405"/>
        <v>125.54966186055265</v>
      </c>
      <c r="AU327" s="55">
        <f t="shared" si="406"/>
        <v>125.57356131090874</v>
      </c>
      <c r="AV327" s="55">
        <f t="shared" si="363"/>
        <v>-0.0534639544572002</v>
      </c>
      <c r="AW327" s="55">
        <f t="shared" si="407"/>
        <v>0.5825803544626628</v>
      </c>
      <c r="AX327" s="55">
        <f t="shared" si="408"/>
        <v>2.6064112420198824</v>
      </c>
      <c r="AY327" s="55">
        <f t="shared" si="409"/>
        <v>177.22597333331456</v>
      </c>
      <c r="AZ327">
        <f t="shared" si="410"/>
        <v>1.8857859754726038</v>
      </c>
      <c r="BA327">
        <f t="shared" si="411"/>
        <v>-0.7206252665472784</v>
      </c>
      <c r="BB327">
        <f t="shared" si="416"/>
        <v>3.2887439398747897</v>
      </c>
      <c r="BC327">
        <f t="shared" si="417"/>
        <v>0.6823326978549072</v>
      </c>
      <c r="BD327">
        <f t="shared" si="412"/>
        <v>-0.004547731342697148</v>
      </c>
      <c r="BE327">
        <f>SUM(AY327:AY$369)/$AY$370*100</f>
        <v>49.34791437927683</v>
      </c>
      <c r="BF327" s="107">
        <f t="shared" si="413"/>
        <v>1</v>
      </c>
      <c r="BG327">
        <f t="shared" si="414"/>
        <v>177.22597333331456</v>
      </c>
    </row>
    <row r="328" spans="1:59" ht="12.75">
      <c r="A328" s="50"/>
      <c r="B328" s="55">
        <f t="shared" si="367"/>
        <v>-50.011000000000074</v>
      </c>
      <c r="C328" s="55">
        <f t="shared" si="368"/>
        <v>-50.011000000000074</v>
      </c>
      <c r="D328" s="60">
        <f t="shared" si="369"/>
        <v>-0.009981563664761828</v>
      </c>
      <c r="E328" s="55">
        <f t="shared" si="377"/>
        <v>0</v>
      </c>
      <c r="F328" s="55">
        <f t="shared" si="334"/>
        <v>2.90888208249388E-07</v>
      </c>
      <c r="G328" s="55">
        <f t="shared" si="335"/>
        <v>-1.9183229778693086E-07</v>
      </c>
      <c r="H328" s="60">
        <f t="shared" si="378"/>
        <v>0</v>
      </c>
      <c r="I328" s="60">
        <f t="shared" si="370"/>
        <v>3.1</v>
      </c>
      <c r="J328" s="55">
        <f t="shared" si="379"/>
        <v>-50.01100118936032</v>
      </c>
      <c r="K328" s="55">
        <f t="shared" si="371"/>
        <v>0.0002463696220335737</v>
      </c>
      <c r="L328" s="55">
        <f t="shared" si="380"/>
        <v>0.00012692631370304268</v>
      </c>
      <c r="M328" s="60">
        <f t="shared" si="381"/>
        <v>-0.009981563955752337</v>
      </c>
      <c r="N328" s="60">
        <f t="shared" si="372"/>
        <v>3.0900184360442475</v>
      </c>
      <c r="O328" s="60">
        <f t="shared" si="382"/>
        <v>-50.07654818885757</v>
      </c>
      <c r="P328" s="60">
        <f t="shared" si="383"/>
        <v>-0.060757033508376544</v>
      </c>
      <c r="Q328" s="55">
        <f t="shared" si="384"/>
        <v>-0.12164099333045614</v>
      </c>
      <c r="R328" s="55">
        <f t="shared" si="385"/>
        <v>163.34052085752984</v>
      </c>
      <c r="S328" s="55">
        <f t="shared" si="386"/>
        <v>-0.04831634988377774</v>
      </c>
      <c r="T328" s="55">
        <f t="shared" si="387"/>
        <v>-0.025008293562900658</v>
      </c>
      <c r="U328" s="55">
        <f t="shared" si="388"/>
        <v>106.89006945397972</v>
      </c>
      <c r="V328" s="55">
        <f t="shared" si="293"/>
        <v>-13.06672529153798</v>
      </c>
      <c r="W328" s="55">
        <f t="shared" si="389"/>
        <v>522.3867475882987</v>
      </c>
      <c r="X328" s="55">
        <f t="shared" si="390"/>
        <v>125.60101792862201</v>
      </c>
      <c r="Y328" s="55">
        <f t="shared" si="415"/>
        <v>50.011000000000074</v>
      </c>
      <c r="Z328" s="60">
        <f t="shared" si="373"/>
        <v>-0.009981563664761828</v>
      </c>
      <c r="AA328" s="55">
        <f t="shared" si="391"/>
        <v>0</v>
      </c>
      <c r="AB328" s="55">
        <f t="shared" si="349"/>
        <v>2.90888208249388E-07</v>
      </c>
      <c r="AC328" s="55">
        <f t="shared" si="392"/>
        <v>-1.9183229778693086E-07</v>
      </c>
      <c r="AD328" s="60">
        <f t="shared" si="393"/>
        <v>0</v>
      </c>
      <c r="AE328" s="60">
        <f t="shared" si="374"/>
        <v>3.1</v>
      </c>
      <c r="AF328" s="55">
        <f t="shared" si="394"/>
        <v>50.010998810639826</v>
      </c>
      <c r="AG328" s="55">
        <f t="shared" si="375"/>
        <v>-0.00024636963954603394</v>
      </c>
      <c r="AH328" s="55">
        <f t="shared" si="395"/>
        <v>-0.00012750809918534502</v>
      </c>
      <c r="AI328" s="60">
        <f t="shared" si="396"/>
        <v>-0.009981563374227898</v>
      </c>
      <c r="AJ328" s="60">
        <f t="shared" si="376"/>
        <v>3.090018436625772</v>
      </c>
      <c r="AK328" s="60">
        <f t="shared" si="397"/>
        <v>50.076846254481715</v>
      </c>
      <c r="AL328" s="60">
        <f t="shared" si="398"/>
        <v>0.060756814560330004</v>
      </c>
      <c r="AM328" s="55">
        <f t="shared" si="399"/>
        <v>0.12164113721984535</v>
      </c>
      <c r="AN328" s="55">
        <f t="shared" si="400"/>
        <v>163.3424914854357</v>
      </c>
      <c r="AO328" s="55">
        <f t="shared" si="401"/>
        <v>0.048315521092662475</v>
      </c>
      <c r="AP328" s="55">
        <f t="shared" si="402"/>
        <v>0.025010095034520397</v>
      </c>
      <c r="AQ328" s="55">
        <f t="shared" si="403"/>
        <v>106.8881096555669</v>
      </c>
      <c r="AR328" s="55">
        <f t="shared" si="314"/>
        <v>13.066501326821168</v>
      </c>
      <c r="AS328" s="55">
        <f t="shared" si="404"/>
        <v>522.3401513872119</v>
      </c>
      <c r="AT328" s="55">
        <f t="shared" si="405"/>
        <v>125.55443255702812</v>
      </c>
      <c r="AU328" s="55">
        <f t="shared" si="406"/>
        <v>125.57772440356143</v>
      </c>
      <c r="AV328" s="55">
        <f t="shared" si="363"/>
        <v>-0.04930086180451099</v>
      </c>
      <c r="AW328" s="55">
        <f t="shared" si="407"/>
        <v>0.5826527844424585</v>
      </c>
      <c r="AX328" s="55">
        <f t="shared" si="408"/>
        <v>2.466463910045046</v>
      </c>
      <c r="AY328" s="55">
        <f t="shared" si="409"/>
        <v>177.89267466405903</v>
      </c>
      <c r="AZ328">
        <f t="shared" si="410"/>
        <v>1.8158847394649815</v>
      </c>
      <c r="BA328">
        <f t="shared" si="411"/>
        <v>-0.6505791705800645</v>
      </c>
      <c r="BB328">
        <f t="shared" si="416"/>
        <v>3.218842703867167</v>
      </c>
      <c r="BC328">
        <f t="shared" si="417"/>
        <v>0.7523787938221211</v>
      </c>
      <c r="BD328">
        <f t="shared" si="412"/>
        <v>-0.004475301362901307</v>
      </c>
      <c r="BE328">
        <f>SUM(AY328:AY$369)/$AY$370*100</f>
        <v>49.288614726061404</v>
      </c>
      <c r="BF328" s="107">
        <f t="shared" si="413"/>
        <v>1</v>
      </c>
      <c r="BG328">
        <f t="shared" si="414"/>
        <v>177.89267466405903</v>
      </c>
    </row>
    <row r="329" spans="1:59" ht="12.75">
      <c r="A329" s="50"/>
      <c r="B329" s="55">
        <f t="shared" si="367"/>
        <v>-51.29000000000008</v>
      </c>
      <c r="C329" s="55">
        <f t="shared" si="368"/>
        <v>-51.29000000000008</v>
      </c>
      <c r="D329" s="60">
        <f t="shared" si="369"/>
        <v>-0.010287915896061095</v>
      </c>
      <c r="E329" s="55">
        <f t="shared" si="377"/>
        <v>0</v>
      </c>
      <c r="F329" s="55">
        <f t="shared" si="334"/>
        <v>2.90888208249388E-07</v>
      </c>
      <c r="G329" s="55">
        <f t="shared" si="335"/>
        <v>-1.9183229778693086E-07</v>
      </c>
      <c r="H329" s="60">
        <f t="shared" si="378"/>
        <v>0</v>
      </c>
      <c r="I329" s="60">
        <f t="shared" si="370"/>
        <v>3.1</v>
      </c>
      <c r="J329" s="55">
        <f t="shared" si="379"/>
        <v>-51.290001189360325</v>
      </c>
      <c r="K329" s="55">
        <f t="shared" si="371"/>
        <v>0.00023634560406068927</v>
      </c>
      <c r="L329" s="55">
        <f t="shared" si="380"/>
        <v>0.00012175023882698283</v>
      </c>
      <c r="M329" s="60">
        <f t="shared" si="381"/>
        <v>-0.010287916175021283</v>
      </c>
      <c r="N329" s="60">
        <f t="shared" si="372"/>
        <v>3.089712083824979</v>
      </c>
      <c r="O329" s="60">
        <f t="shared" si="382"/>
        <v>-51.352875134665894</v>
      </c>
      <c r="P329" s="60">
        <f t="shared" si="383"/>
        <v>-0.06231598513960999</v>
      </c>
      <c r="Q329" s="55">
        <f t="shared" si="384"/>
        <v>-0.12475372051804695</v>
      </c>
      <c r="R329" s="55">
        <f t="shared" si="385"/>
        <v>163.3523054416911</v>
      </c>
      <c r="S329" s="55">
        <f t="shared" si="386"/>
        <v>-0.04955344335174029</v>
      </c>
      <c r="T329" s="55">
        <f t="shared" si="387"/>
        <v>-0.025646833814566367</v>
      </c>
      <c r="U329" s="55">
        <f t="shared" si="388"/>
        <v>106.86191333298086</v>
      </c>
      <c r="V329" s="55">
        <f t="shared" si="293"/>
        <v>-13.40101570572855</v>
      </c>
      <c r="W329" s="55">
        <f t="shared" si="389"/>
        <v>522.4066820882251</v>
      </c>
      <c r="X329" s="55">
        <f t="shared" si="390"/>
        <v>125.60458089171084</v>
      </c>
      <c r="Y329" s="55">
        <f t="shared" si="415"/>
        <v>51.29000000000008</v>
      </c>
      <c r="Z329" s="60">
        <f t="shared" si="373"/>
        <v>-0.010287915896061095</v>
      </c>
      <c r="AA329" s="55">
        <f t="shared" si="391"/>
        <v>0</v>
      </c>
      <c r="AB329" s="55">
        <f t="shared" si="349"/>
        <v>2.90888208249388E-07</v>
      </c>
      <c r="AC329" s="55">
        <f t="shared" si="392"/>
        <v>-1.9183229778693086E-07</v>
      </c>
      <c r="AD329" s="60">
        <f t="shared" si="393"/>
        <v>0</v>
      </c>
      <c r="AE329" s="60">
        <f t="shared" si="374"/>
        <v>3.1</v>
      </c>
      <c r="AF329" s="55">
        <f t="shared" si="394"/>
        <v>51.28999881063983</v>
      </c>
      <c r="AG329" s="55">
        <f t="shared" si="375"/>
        <v>-0.00023634562384367008</v>
      </c>
      <c r="AH329" s="55">
        <f t="shared" si="395"/>
        <v>-0.00012233202547987869</v>
      </c>
      <c r="AI329" s="60">
        <f t="shared" si="396"/>
        <v>-0.01028791561755571</v>
      </c>
      <c r="AJ329" s="60">
        <f t="shared" si="376"/>
        <v>3.0897120843824446</v>
      </c>
      <c r="AK329" s="60">
        <f t="shared" si="397"/>
        <v>51.35317320071593</v>
      </c>
      <c r="AL329" s="60">
        <f t="shared" si="398"/>
        <v>0.06231576622579316</v>
      </c>
      <c r="AM329" s="55">
        <f t="shared" si="399"/>
        <v>0.1247538644770662</v>
      </c>
      <c r="AN329" s="55">
        <f t="shared" si="400"/>
        <v>163.35422709022168</v>
      </c>
      <c r="AO329" s="55">
        <f t="shared" si="401"/>
        <v>0.04955261450569452</v>
      </c>
      <c r="AP329" s="55">
        <f t="shared" si="402"/>
        <v>0.025648635465677153</v>
      </c>
      <c r="AQ329" s="55">
        <f t="shared" si="403"/>
        <v>106.86000279173629</v>
      </c>
      <c r="AR329" s="55">
        <f t="shared" si="314"/>
        <v>13.400791739737206</v>
      </c>
      <c r="AS329" s="55">
        <f t="shared" si="404"/>
        <v>522.3612401262543</v>
      </c>
      <c r="AT329" s="55">
        <f t="shared" si="405"/>
        <v>125.55915003702603</v>
      </c>
      <c r="AU329" s="55">
        <f t="shared" si="406"/>
        <v>125.58186466618436</v>
      </c>
      <c r="AV329" s="55">
        <f t="shared" si="363"/>
        <v>-0.045160599181585326</v>
      </c>
      <c r="AW329" s="55">
        <f t="shared" si="407"/>
        <v>0.5827270314352923</v>
      </c>
      <c r="AX329" s="55">
        <f t="shared" si="408"/>
        <v>2.31704220526041</v>
      </c>
      <c r="AY329" s="55">
        <f t="shared" si="409"/>
        <v>181.26929950099145</v>
      </c>
      <c r="AZ329">
        <f t="shared" si="410"/>
        <v>1.741248134065497</v>
      </c>
      <c r="BA329">
        <f t="shared" si="411"/>
        <v>-0.5757940711949127</v>
      </c>
      <c r="BB329">
        <f t="shared" si="416"/>
        <v>3.1442060984676825</v>
      </c>
      <c r="BC329">
        <f t="shared" si="417"/>
        <v>0.827163893207273</v>
      </c>
      <c r="BD329">
        <f t="shared" si="412"/>
        <v>-0.0044010543700676585</v>
      </c>
      <c r="BE329">
        <f>SUM(AY329:AY$369)/$AY$370*100</f>
        <v>49.22909199517306</v>
      </c>
      <c r="BF329" s="107">
        <f t="shared" si="413"/>
        <v>1</v>
      </c>
      <c r="BG329">
        <f t="shared" si="414"/>
        <v>181.26929950099145</v>
      </c>
    </row>
    <row r="330" spans="1:59" ht="12.75">
      <c r="A330" s="50"/>
      <c r="B330" s="55">
        <f t="shared" si="367"/>
        <v>-52.56900000000008</v>
      </c>
      <c r="C330" s="55">
        <f t="shared" si="368"/>
        <v>-52.56900000000008</v>
      </c>
      <c r="D330" s="60">
        <f t="shared" si="369"/>
        <v>-0.010580439085429494</v>
      </c>
      <c r="E330" s="55">
        <f t="shared" si="377"/>
        <v>0</v>
      </c>
      <c r="F330" s="55">
        <f aca="true" t="shared" si="418" ref="F330:F361">RADIANS($D$35)</f>
        <v>2.90888208249388E-07</v>
      </c>
      <c r="G330" s="55">
        <f aca="true" t="shared" si="419" ref="G330:G361">E330-ASIN($B$23*SIN(E330+F330)/$B$24)</f>
        <v>-1.9183229778693086E-07</v>
      </c>
      <c r="H330" s="60">
        <f t="shared" si="378"/>
        <v>0</v>
      </c>
      <c r="I330" s="60">
        <f t="shared" si="370"/>
        <v>3.1</v>
      </c>
      <c r="J330" s="55">
        <f t="shared" si="379"/>
        <v>-52.56900118936033</v>
      </c>
      <c r="K330" s="55">
        <f t="shared" si="371"/>
        <v>0.00022508537679181637</v>
      </c>
      <c r="L330" s="55">
        <f t="shared" si="380"/>
        <v>0.00011593582597727985</v>
      </c>
      <c r="M330" s="60">
        <f t="shared" si="381"/>
        <v>-0.010580439350883764</v>
      </c>
      <c r="N330" s="60">
        <f t="shared" si="372"/>
        <v>3.0894195606491164</v>
      </c>
      <c r="O330" s="60">
        <f t="shared" si="382"/>
        <v>-52.62887243658987</v>
      </c>
      <c r="P330" s="60">
        <f t="shared" si="383"/>
        <v>-0.06387532470236153</v>
      </c>
      <c r="Q330" s="55">
        <f t="shared" si="384"/>
        <v>-0.12786658523070032</v>
      </c>
      <c r="R330" s="55">
        <f t="shared" si="385"/>
        <v>163.3643945466331</v>
      </c>
      <c r="S330" s="55">
        <f t="shared" si="386"/>
        <v>-0.050790642920653994</v>
      </c>
      <c r="T330" s="55">
        <f t="shared" si="387"/>
        <v>-0.026285299389392336</v>
      </c>
      <c r="U330" s="55">
        <f t="shared" si="388"/>
        <v>106.83303769801802</v>
      </c>
      <c r="V330" s="55">
        <f aca="true" t="shared" si="420" ref="V330:V369">$B$13*SIN(S330)-$B$13*SIN(RADIANS($D$30))</f>
        <v>-13.735314279208607</v>
      </c>
      <c r="W330" s="55">
        <f t="shared" si="389"/>
        <v>522.4270269673074</v>
      </c>
      <c r="X330" s="55">
        <f t="shared" si="390"/>
        <v>125.60813924077229</v>
      </c>
      <c r="Y330" s="55">
        <f t="shared" si="415"/>
        <v>52.56900000000008</v>
      </c>
      <c r="Z330" s="60">
        <f t="shared" si="373"/>
        <v>-0.010580439085429494</v>
      </c>
      <c r="AA330" s="55">
        <f t="shared" si="391"/>
        <v>0</v>
      </c>
      <c r="AB330" s="55">
        <f aca="true" t="shared" si="421" ref="AB330:AB361">RADIANS($D$35)</f>
        <v>2.90888208249388E-07</v>
      </c>
      <c r="AC330" s="55">
        <f t="shared" si="392"/>
        <v>-1.9183229778693086E-07</v>
      </c>
      <c r="AD330" s="60">
        <f t="shared" si="393"/>
        <v>0</v>
      </c>
      <c r="AE330" s="60">
        <f t="shared" si="374"/>
        <v>3.1</v>
      </c>
      <c r="AF330" s="55">
        <f t="shared" si="394"/>
        <v>52.56899881063983</v>
      </c>
      <c r="AG330" s="55">
        <f t="shared" si="375"/>
        <v>-0.00022508539890254975</v>
      </c>
      <c r="AH330" s="55">
        <f t="shared" si="395"/>
        <v>-0.00011651761383018694</v>
      </c>
      <c r="AI330" s="60">
        <f t="shared" si="396"/>
        <v>-0.010580438820430083</v>
      </c>
      <c r="AJ330" s="60">
        <f t="shared" si="376"/>
        <v>3.08941956117957</v>
      </c>
      <c r="AK330" s="60">
        <f t="shared" si="397"/>
        <v>52.629170503089</v>
      </c>
      <c r="AL330" s="60">
        <f t="shared" si="398"/>
        <v>0.0638751058236836</v>
      </c>
      <c r="AM330" s="55">
        <f t="shared" si="399"/>
        <v>0.12786672926119738</v>
      </c>
      <c r="AN330" s="55">
        <f t="shared" si="400"/>
        <v>163.36626960332018</v>
      </c>
      <c r="AO330" s="55">
        <f t="shared" si="401"/>
        <v>0.050789814018240786</v>
      </c>
      <c r="AP330" s="55">
        <f t="shared" si="402"/>
        <v>0.02628710122471581</v>
      </c>
      <c r="AQ330" s="55">
        <f t="shared" si="403"/>
        <v>106.83117402647326</v>
      </c>
      <c r="AR330" s="55">
        <f aca="true" t="shared" si="422" ref="AR330:AR369">$B$13*SIN(AO330)-$B$13*SIN(RADIANS($D$30))</f>
        <v>13.73509031190026</v>
      </c>
      <c r="AS330" s="55">
        <f t="shared" si="404"/>
        <v>522.3826829021359</v>
      </c>
      <c r="AT330" s="55">
        <f t="shared" si="405"/>
        <v>125.56380656074316</v>
      </c>
      <c r="AU330" s="55">
        <f t="shared" si="406"/>
        <v>125.58597214069165</v>
      </c>
      <c r="AV330" s="55">
        <f aca="true" t="shared" si="423" ref="AV330:AV361">AU330-$AD$49+$D$34</f>
        <v>-0.04105312467429201</v>
      </c>
      <c r="AW330" s="55">
        <f t="shared" si="407"/>
        <v>0.5828030912444909</v>
      </c>
      <c r="AX330" s="55">
        <f t="shared" si="408"/>
        <v>2.1587585481267717</v>
      </c>
      <c r="AY330" s="55">
        <f t="shared" si="409"/>
        <v>187.50284429336097</v>
      </c>
      <c r="AZ330">
        <f t="shared" si="410"/>
        <v>1.6621823653078769</v>
      </c>
      <c r="BA330">
        <f t="shared" si="411"/>
        <v>-0.49657618281889493</v>
      </c>
      <c r="BB330">
        <f t="shared" si="416"/>
        <v>3.0651403297100623</v>
      </c>
      <c r="BC330">
        <f t="shared" si="417"/>
        <v>0.9063817815832907</v>
      </c>
      <c r="BD330">
        <f t="shared" si="412"/>
        <v>-0.004324994560868767</v>
      </c>
      <c r="BE330">
        <f>SUM(AY330:AY$369)/$AY$370*100</f>
        <v>49.16843944861435</v>
      </c>
      <c r="BF330" s="107">
        <f t="shared" si="413"/>
        <v>1</v>
      </c>
      <c r="BG330">
        <f t="shared" si="414"/>
        <v>187.50284429336097</v>
      </c>
    </row>
    <row r="331" spans="1:59" ht="12.75">
      <c r="A331" s="50"/>
      <c r="B331" s="55">
        <f t="shared" si="367"/>
        <v>-53.848000000000084</v>
      </c>
      <c r="C331" s="55">
        <f t="shared" si="368"/>
        <v>-53.848000000000084</v>
      </c>
      <c r="D331" s="60">
        <f t="shared" si="369"/>
        <v>-0.010857517664342509</v>
      </c>
      <c r="E331" s="55">
        <f t="shared" si="377"/>
        <v>0</v>
      </c>
      <c r="F331" s="55">
        <f t="shared" si="418"/>
        <v>2.90888208249388E-07</v>
      </c>
      <c r="G331" s="55">
        <f t="shared" si="419"/>
        <v>-1.9183229778693086E-07</v>
      </c>
      <c r="H331" s="60">
        <f t="shared" si="378"/>
        <v>0</v>
      </c>
      <c r="I331" s="60">
        <f t="shared" si="370"/>
        <v>3.1</v>
      </c>
      <c r="J331" s="55">
        <f t="shared" si="379"/>
        <v>-53.84800118936033</v>
      </c>
      <c r="K331" s="55">
        <f t="shared" si="371"/>
        <v>0.00021255816965215502</v>
      </c>
      <c r="L331" s="55">
        <f t="shared" si="380"/>
        <v>0.00010946718625247918</v>
      </c>
      <c r="M331" s="60">
        <f t="shared" si="381"/>
        <v>-0.010857517913871628</v>
      </c>
      <c r="N331" s="60">
        <f t="shared" si="372"/>
        <v>3.0891424820861286</v>
      </c>
      <c r="O331" s="60">
        <f t="shared" si="382"/>
        <v>-53.904531889829855</v>
      </c>
      <c r="P331" s="60">
        <f t="shared" si="383"/>
        <v>-0.06543506177032261</v>
      </c>
      <c r="Q331" s="55">
        <f t="shared" si="384"/>
        <v>-0.13097959072689772</v>
      </c>
      <c r="R331" s="55">
        <f t="shared" si="385"/>
        <v>163.37678890773537</v>
      </c>
      <c r="S331" s="55">
        <f t="shared" si="386"/>
        <v>-0.05202795083015509</v>
      </c>
      <c r="T331" s="55">
        <f t="shared" si="387"/>
        <v>-0.02692368906658754</v>
      </c>
      <c r="U331" s="55">
        <f t="shared" si="388"/>
        <v>106.8034417014872</v>
      </c>
      <c r="V331" s="55">
        <f t="shared" si="420"/>
        <v>-14.069621100042069</v>
      </c>
      <c r="W331" s="55">
        <f t="shared" si="389"/>
        <v>522.4477701291883</v>
      </c>
      <c r="X331" s="55">
        <f t="shared" si="390"/>
        <v>125.61168076722447</v>
      </c>
      <c r="Y331" s="55">
        <f t="shared" si="415"/>
        <v>53.848000000000084</v>
      </c>
      <c r="Z331" s="60">
        <f t="shared" si="373"/>
        <v>-0.010857517664342509</v>
      </c>
      <c r="AA331" s="55">
        <f t="shared" si="391"/>
        <v>0</v>
      </c>
      <c r="AB331" s="55">
        <f t="shared" si="421"/>
        <v>2.90888208249388E-07</v>
      </c>
      <c r="AC331" s="55">
        <f t="shared" si="392"/>
        <v>-1.9183229778693086E-07</v>
      </c>
      <c r="AD331" s="60">
        <f t="shared" si="393"/>
        <v>0</v>
      </c>
      <c r="AE331" s="60">
        <f t="shared" si="374"/>
        <v>3.1</v>
      </c>
      <c r="AF331" s="55">
        <f t="shared" si="394"/>
        <v>53.84799881063984</v>
      </c>
      <c r="AG331" s="55">
        <f t="shared" si="375"/>
        <v>-0.00021255819414786603</v>
      </c>
      <c r="AH331" s="55">
        <f t="shared" si="395"/>
        <v>-0.0001100489753348383</v>
      </c>
      <c r="AI331" s="60">
        <f t="shared" si="396"/>
        <v>-0.010857517413903839</v>
      </c>
      <c r="AJ331" s="60">
        <f t="shared" si="376"/>
        <v>3.0891424825860962</v>
      </c>
      <c r="AK331" s="60">
        <f t="shared" si="397"/>
        <v>53.904829956802246</v>
      </c>
      <c r="AL331" s="60">
        <f t="shared" si="398"/>
        <v>0.0654348429276962</v>
      </c>
      <c r="AM331" s="55">
        <f t="shared" si="399"/>
        <v>0.13097973483072725</v>
      </c>
      <c r="AN331" s="55">
        <f t="shared" si="400"/>
        <v>163.378619590001</v>
      </c>
      <c r="AO331" s="55">
        <f t="shared" si="401"/>
        <v>0.05202712186993373</v>
      </c>
      <c r="AP331" s="55">
        <f t="shared" si="402"/>
        <v>0.026925491090859788</v>
      </c>
      <c r="AQ331" s="55">
        <f t="shared" si="403"/>
        <v>106.80162268228497</v>
      </c>
      <c r="AR331" s="55">
        <f t="shared" si="422"/>
        <v>14.069397131373462</v>
      </c>
      <c r="AS331" s="55">
        <f t="shared" si="404"/>
        <v>522.4044716341622</v>
      </c>
      <c r="AT331" s="55">
        <f t="shared" si="405"/>
        <v>125.56839393526195</v>
      </c>
      <c r="AU331" s="55">
        <f t="shared" si="406"/>
        <v>125.59003662661164</v>
      </c>
      <c r="AV331" s="55">
        <f t="shared" si="423"/>
        <v>-0.03698863875430902</v>
      </c>
      <c r="AW331" s="55">
        <f t="shared" si="407"/>
        <v>0.5828809593413035</v>
      </c>
      <c r="AX331" s="55">
        <f t="shared" si="408"/>
        <v>1.9922893211201946</v>
      </c>
      <c r="AY331" s="55">
        <f t="shared" si="409"/>
        <v>196.96535879995693</v>
      </c>
      <c r="AZ331">
        <f t="shared" si="410"/>
        <v>1.5790256199014008</v>
      </c>
      <c r="BA331">
        <f t="shared" si="411"/>
        <v>-0.41326370121879386</v>
      </c>
      <c r="BB331">
        <f t="shared" si="416"/>
        <v>2.9819835843035865</v>
      </c>
      <c r="BC331">
        <f t="shared" si="417"/>
        <v>0.9896942631833918</v>
      </c>
      <c r="BD331">
        <f t="shared" si="412"/>
        <v>-0.00424712646405645</v>
      </c>
      <c r="BE331">
        <f>SUM(AY331:AY$369)/$AY$370*100</f>
        <v>49.10570116350649</v>
      </c>
      <c r="BF331" s="107">
        <f t="shared" si="413"/>
        <v>1</v>
      </c>
      <c r="BG331">
        <f t="shared" si="414"/>
        <v>196.96535879995693</v>
      </c>
    </row>
    <row r="332" spans="1:59" ht="12.75">
      <c r="A332" s="50"/>
      <c r="B332" s="55">
        <f t="shared" si="367"/>
        <v>-55.12700000000009</v>
      </c>
      <c r="C332" s="55">
        <f t="shared" si="368"/>
        <v>-55.12700000000009</v>
      </c>
      <c r="D332" s="60">
        <f t="shared" si="369"/>
        <v>-0.011117495995823623</v>
      </c>
      <c r="E332" s="55">
        <f t="shared" si="377"/>
        <v>0</v>
      </c>
      <c r="F332" s="55">
        <f t="shared" si="418"/>
        <v>2.90888208249388E-07</v>
      </c>
      <c r="G332" s="55">
        <f t="shared" si="419"/>
        <v>-1.9183229778693086E-07</v>
      </c>
      <c r="H332" s="60">
        <f t="shared" si="378"/>
        <v>0</v>
      </c>
      <c r="I332" s="60">
        <f t="shared" si="370"/>
        <v>3.1</v>
      </c>
      <c r="J332" s="55">
        <f t="shared" si="379"/>
        <v>-55.127001189360335</v>
      </c>
      <c r="K332" s="55">
        <f t="shared" si="371"/>
        <v>0.00019873321596452012</v>
      </c>
      <c r="L332" s="55">
        <f t="shared" si="380"/>
        <v>0.00010232843276437365</v>
      </c>
      <c r="M332" s="60">
        <f t="shared" si="381"/>
        <v>-0.011117496229241075</v>
      </c>
      <c r="N332" s="60">
        <f t="shared" si="372"/>
        <v>3.0888825037707592</v>
      </c>
      <c r="O332" s="60">
        <f t="shared" si="382"/>
        <v>-55.17984529054776</v>
      </c>
      <c r="P332" s="60">
        <f t="shared" si="383"/>
        <v>-0.06699520590957832</v>
      </c>
      <c r="Q332" s="55">
        <f t="shared" si="384"/>
        <v>-0.134092740251921</v>
      </c>
      <c r="R332" s="55">
        <f t="shared" si="385"/>
        <v>163.3894892679158</v>
      </c>
      <c r="S332" s="55">
        <f t="shared" si="386"/>
        <v>-0.05326536928999416</v>
      </c>
      <c r="T332" s="55">
        <f t="shared" si="387"/>
        <v>-0.02756200167193268</v>
      </c>
      <c r="U332" s="55">
        <f t="shared" si="388"/>
        <v>106.77312448631909</v>
      </c>
      <c r="V332" s="55">
        <f t="shared" si="420"/>
        <v>-14.403936247829451</v>
      </c>
      <c r="W332" s="55">
        <f t="shared" si="389"/>
        <v>522.4688994241629</v>
      </c>
      <c r="X332" s="55">
        <f t="shared" si="390"/>
        <v>125.61519320721152</v>
      </c>
      <c r="Y332" s="55">
        <f t="shared" si="415"/>
        <v>55.12700000000009</v>
      </c>
      <c r="Z332" s="60">
        <f t="shared" si="373"/>
        <v>-0.011117495995823623</v>
      </c>
      <c r="AA332" s="55">
        <f t="shared" si="391"/>
        <v>0</v>
      </c>
      <c r="AB332" s="55">
        <f t="shared" si="421"/>
        <v>2.90888208249388E-07</v>
      </c>
      <c r="AC332" s="55">
        <f t="shared" si="392"/>
        <v>-1.9183229778693086E-07</v>
      </c>
      <c r="AD332" s="60">
        <f t="shared" si="393"/>
        <v>0</v>
      </c>
      <c r="AE332" s="60">
        <f t="shared" si="374"/>
        <v>3.1</v>
      </c>
      <c r="AF332" s="55">
        <f t="shared" si="394"/>
        <v>55.12699881063984</v>
      </c>
      <c r="AG332" s="55">
        <f t="shared" si="375"/>
        <v>-0.00019873324290242342</v>
      </c>
      <c r="AH332" s="55">
        <f t="shared" si="395"/>
        <v>-0.00010291022310565163</v>
      </c>
      <c r="AI332" s="60">
        <f t="shared" si="396"/>
        <v>-0.011117495762402563</v>
      </c>
      <c r="AJ332" s="60">
        <f t="shared" si="376"/>
        <v>3.0888825042375974</v>
      </c>
      <c r="AK332" s="60">
        <f t="shared" si="397"/>
        <v>55.18014335801856</v>
      </c>
      <c r="AL332" s="60">
        <f t="shared" si="398"/>
        <v>0.0669949871039195</v>
      </c>
      <c r="AM332" s="55">
        <f t="shared" si="399"/>
        <v>0.13409288443094466</v>
      </c>
      <c r="AN332" s="55">
        <f t="shared" si="400"/>
        <v>163.39127763886154</v>
      </c>
      <c r="AO332" s="55">
        <f t="shared" si="401"/>
        <v>0.053264540270519634</v>
      </c>
      <c r="AP332" s="55">
        <f t="shared" si="402"/>
        <v>0.027563803889905397</v>
      </c>
      <c r="AQ332" s="55">
        <f t="shared" si="403"/>
        <v>106.77134805642419</v>
      </c>
      <c r="AR332" s="55">
        <f t="shared" si="422"/>
        <v>14.40371227775641</v>
      </c>
      <c r="AS332" s="55">
        <f t="shared" si="404"/>
        <v>522.4265978156237</v>
      </c>
      <c r="AT332" s="55">
        <f t="shared" si="405"/>
        <v>125.57290353972326</v>
      </c>
      <c r="AU332" s="55">
        <f t="shared" si="406"/>
        <v>125.59404768183292</v>
      </c>
      <c r="AV332" s="55">
        <f t="shared" si="423"/>
        <v>-0.03297758353302527</v>
      </c>
      <c r="AW332" s="55">
        <f t="shared" si="407"/>
        <v>0.5829606313713667</v>
      </c>
      <c r="AX332" s="55">
        <f t="shared" si="408"/>
        <v>1.818376362823077</v>
      </c>
      <c r="AY332" s="55">
        <f t="shared" si="409"/>
        <v>210.312279468778</v>
      </c>
      <c r="AZ332">
        <f t="shared" si="410"/>
        <v>1.4921488127829052</v>
      </c>
      <c r="BA332">
        <f t="shared" si="411"/>
        <v>-0.3262275500401718</v>
      </c>
      <c r="BB332">
        <f t="shared" si="416"/>
        <v>2.8951067771850907</v>
      </c>
      <c r="BC332">
        <f t="shared" si="417"/>
        <v>1.076730414362014</v>
      </c>
      <c r="BD332">
        <f t="shared" si="412"/>
        <v>-0.004167454433993134</v>
      </c>
      <c r="BE332">
        <f>SUM(AY332:AY$369)/$AY$370*100</f>
        <v>49.039796729451986</v>
      </c>
      <c r="BF332" s="107">
        <f t="shared" si="413"/>
        <v>1</v>
      </c>
      <c r="BG332">
        <f t="shared" si="414"/>
        <v>210.312279468778</v>
      </c>
    </row>
    <row r="333" spans="1:59" ht="12.75">
      <c r="A333" s="50"/>
      <c r="B333" s="55">
        <f t="shared" si="367"/>
        <v>-56.40600000000009</v>
      </c>
      <c r="C333" s="55">
        <f t="shared" si="368"/>
        <v>-56.40600000000009</v>
      </c>
      <c r="D333" s="60">
        <f t="shared" si="369"/>
        <v>-0.011358678360310237</v>
      </c>
      <c r="E333" s="55">
        <f t="shared" si="377"/>
        <v>0</v>
      </c>
      <c r="F333" s="55">
        <f t="shared" si="418"/>
        <v>2.90888208249388E-07</v>
      </c>
      <c r="G333" s="55">
        <f t="shared" si="419"/>
        <v>-1.9183229778693086E-07</v>
      </c>
      <c r="H333" s="60">
        <f t="shared" si="378"/>
        <v>0</v>
      </c>
      <c r="I333" s="60">
        <f t="shared" si="370"/>
        <v>3.1</v>
      </c>
      <c r="J333" s="55">
        <f t="shared" si="379"/>
        <v>-56.40600118936034</v>
      </c>
      <c r="K333" s="55">
        <f t="shared" si="371"/>
        <v>0.00018357975301257212</v>
      </c>
      <c r="L333" s="55">
        <f t="shared" si="380"/>
        <v>9.450368067011756E-05</v>
      </c>
      <c r="M333" s="60">
        <f t="shared" si="381"/>
        <v>-0.011358678575581704</v>
      </c>
      <c r="N333" s="60">
        <f t="shared" si="372"/>
        <v>3.0886413214244186</v>
      </c>
      <c r="O333" s="60">
        <f t="shared" si="382"/>
        <v>-56.454804435868745</v>
      </c>
      <c r="P333" s="60">
        <f t="shared" si="383"/>
        <v>-0.06855576667839604</v>
      </c>
      <c r="Q333" s="55">
        <f t="shared" si="384"/>
        <v>-0.1372060370374622</v>
      </c>
      <c r="R333" s="55">
        <f t="shared" si="385"/>
        <v>163.40249637848171</v>
      </c>
      <c r="S333" s="55">
        <f t="shared" si="386"/>
        <v>-0.054502900479325364</v>
      </c>
      <c r="T333" s="55">
        <f t="shared" si="387"/>
        <v>-0.028200236078811475</v>
      </c>
      <c r="U333" s="55">
        <f t="shared" si="388"/>
        <v>106.7420851851885</v>
      </c>
      <c r="V333" s="55">
        <f t="shared" si="420"/>
        <v>-14.738259793510021</v>
      </c>
      <c r="W333" s="55">
        <f t="shared" si="389"/>
        <v>522.4904026287728</v>
      </c>
      <c r="X333" s="55">
        <f t="shared" si="390"/>
        <v>125.61866422125684</v>
      </c>
      <c r="Y333" s="55">
        <f t="shared" si="415"/>
        <v>56.40600000000009</v>
      </c>
      <c r="Z333" s="60">
        <f t="shared" si="373"/>
        <v>-0.011358678360310237</v>
      </c>
      <c r="AA333" s="55">
        <f t="shared" si="391"/>
        <v>0</v>
      </c>
      <c r="AB333" s="55">
        <f t="shared" si="421"/>
        <v>2.90888208249388E-07</v>
      </c>
      <c r="AC333" s="55">
        <f t="shared" si="392"/>
        <v>-1.9183229778693086E-07</v>
      </c>
      <c r="AD333" s="60">
        <f t="shared" si="393"/>
        <v>0</v>
      </c>
      <c r="AE333" s="60">
        <f t="shared" si="374"/>
        <v>3.1</v>
      </c>
      <c r="AF333" s="55">
        <f t="shared" si="394"/>
        <v>56.405998810639844</v>
      </c>
      <c r="AG333" s="55">
        <f t="shared" si="375"/>
        <v>-0.0001835797824498754</v>
      </c>
      <c r="AH333" s="55">
        <f t="shared" si="395"/>
        <v>-9.508547229981402E-05</v>
      </c>
      <c r="AI333" s="60">
        <f t="shared" si="396"/>
        <v>-0.011358678145493517</v>
      </c>
      <c r="AJ333" s="60">
        <f t="shared" si="376"/>
        <v>3.0886413218545066</v>
      </c>
      <c r="AK333" s="60">
        <f t="shared" si="397"/>
        <v>56.455102503864126</v>
      </c>
      <c r="AL333" s="60">
        <f t="shared" si="398"/>
        <v>0.06855554791062429</v>
      </c>
      <c r="AM333" s="55">
        <f t="shared" si="399"/>
        <v>0.1372061812935484</v>
      </c>
      <c r="AN333" s="55">
        <f t="shared" si="400"/>
        <v>163.40424436088404</v>
      </c>
      <c r="AO333" s="55">
        <f t="shared" si="401"/>
        <v>0.05450207139914828</v>
      </c>
      <c r="AP333" s="55">
        <f t="shared" si="402"/>
        <v>0.028202038495251824</v>
      </c>
      <c r="AQ333" s="55">
        <f t="shared" si="403"/>
        <v>106.74034942189235</v>
      </c>
      <c r="AR333" s="55">
        <f t="shared" si="422"/>
        <v>14.738035821987436</v>
      </c>
      <c r="AS333" s="55">
        <f t="shared" si="404"/>
        <v>522.44905253567</v>
      </c>
      <c r="AT333" s="55">
        <f t="shared" si="405"/>
        <v>125.57732634726017</v>
      </c>
      <c r="AU333" s="55">
        <f t="shared" si="406"/>
        <v>125.59799462340233</v>
      </c>
      <c r="AV333" s="55">
        <f t="shared" si="423"/>
        <v>-0.029030641963615267</v>
      </c>
      <c r="AW333" s="55">
        <f t="shared" si="407"/>
        <v>0.5830421027341692</v>
      </c>
      <c r="AX333" s="55">
        <f t="shared" si="408"/>
        <v>1.6378284527024842</v>
      </c>
      <c r="AY333" s="55">
        <f t="shared" si="409"/>
        <v>228.6030348986884</v>
      </c>
      <c r="AZ333">
        <f t="shared" si="410"/>
        <v>1.4019563290854113</v>
      </c>
      <c r="BA333">
        <f t="shared" si="411"/>
        <v>-0.23587212361707288</v>
      </c>
      <c r="BB333">
        <f t="shared" si="416"/>
        <v>2.804914293487597</v>
      </c>
      <c r="BC333">
        <f t="shared" si="417"/>
        <v>1.1670858407851128</v>
      </c>
      <c r="BD333">
        <f t="shared" si="412"/>
        <v>-0.004085983071190569</v>
      </c>
      <c r="BE333">
        <f>SUM(AY333:AY$369)/$AY$370*100</f>
        <v>48.96942642760019</v>
      </c>
      <c r="BF333" s="107">
        <f t="shared" si="413"/>
        <v>1</v>
      </c>
      <c r="BG333">
        <f t="shared" si="414"/>
        <v>228.6030348986884</v>
      </c>
    </row>
    <row r="334" spans="1:59" ht="12.75">
      <c r="A334" s="50"/>
      <c r="B334" s="55">
        <f t="shared" si="367"/>
        <v>-57.685000000000095</v>
      </c>
      <c r="C334" s="55">
        <f t="shared" si="368"/>
        <v>-57.685000000000095</v>
      </c>
      <c r="D334" s="60">
        <f t="shared" si="369"/>
        <v>-0.011579328933990163</v>
      </c>
      <c r="E334" s="55">
        <f t="shared" si="377"/>
        <v>0</v>
      </c>
      <c r="F334" s="55">
        <f t="shared" si="418"/>
        <v>2.90888208249388E-07</v>
      </c>
      <c r="G334" s="55">
        <f t="shared" si="419"/>
        <v>-1.9183229778693086E-07</v>
      </c>
      <c r="H334" s="60">
        <f t="shared" si="378"/>
        <v>0</v>
      </c>
      <c r="I334" s="60">
        <f t="shared" si="370"/>
        <v>3.1</v>
      </c>
      <c r="J334" s="55">
        <f t="shared" si="379"/>
        <v>-57.68500118936034</v>
      </c>
      <c r="K334" s="55">
        <f t="shared" si="371"/>
        <v>0.00016706702210187233</v>
      </c>
      <c r="L334" s="55">
        <f t="shared" si="380"/>
        <v>8.597704720309413E-05</v>
      </c>
      <c r="M334" s="60">
        <f t="shared" si="381"/>
        <v>-0.011579329129491223</v>
      </c>
      <c r="N334" s="60">
        <f t="shared" si="372"/>
        <v>3.0884206708705086</v>
      </c>
      <c r="O334" s="60">
        <f t="shared" si="382"/>
        <v>-57.729401123881345</v>
      </c>
      <c r="P334" s="60">
        <f t="shared" si="383"/>
        <v>-0.07011675362701192</v>
      </c>
      <c r="Q334" s="55">
        <f t="shared" si="384"/>
        <v>-0.14031948430122693</v>
      </c>
      <c r="R334" s="55">
        <f t="shared" si="385"/>
        <v>163.41581099985905</v>
      </c>
      <c r="S334" s="55">
        <f t="shared" si="386"/>
        <v>-0.05574054654599635</v>
      </c>
      <c r="T334" s="55">
        <f t="shared" si="387"/>
        <v>-0.028838391209234232</v>
      </c>
      <c r="U334" s="55">
        <f t="shared" si="388"/>
        <v>106.71032291984744</v>
      </c>
      <c r="V334" s="55">
        <f t="shared" si="420"/>
        <v>-15.072591799164366</v>
      </c>
      <c r="W334" s="55">
        <f t="shared" si="389"/>
        <v>522.5122674282287</v>
      </c>
      <c r="X334" s="55">
        <f t="shared" si="390"/>
        <v>125.62208137674907</v>
      </c>
      <c r="Y334" s="55">
        <f t="shared" si="415"/>
        <v>57.685000000000095</v>
      </c>
      <c r="Z334" s="60">
        <f t="shared" si="373"/>
        <v>-0.011579328933990163</v>
      </c>
      <c r="AA334" s="55">
        <f t="shared" si="391"/>
        <v>0</v>
      </c>
      <c r="AB334" s="55">
        <f t="shared" si="421"/>
        <v>2.90888208249388E-07</v>
      </c>
      <c r="AC334" s="55">
        <f t="shared" si="392"/>
        <v>-1.9183229778693086E-07</v>
      </c>
      <c r="AD334" s="60">
        <f t="shared" si="393"/>
        <v>0</v>
      </c>
      <c r="AE334" s="60">
        <f t="shared" si="374"/>
        <v>3.1</v>
      </c>
      <c r="AF334" s="55">
        <f t="shared" si="394"/>
        <v>57.68499881063985</v>
      </c>
      <c r="AG334" s="55">
        <f t="shared" si="375"/>
        <v>-0.00016706705409578332</v>
      </c>
      <c r="AH334" s="55">
        <f t="shared" si="395"/>
        <v>-8.655884015075044E-05</v>
      </c>
      <c r="AI334" s="60">
        <f t="shared" si="396"/>
        <v>-0.011579328738947403</v>
      </c>
      <c r="AJ334" s="60">
        <f t="shared" si="376"/>
        <v>3.0884206712610527</v>
      </c>
      <c r="AK334" s="60">
        <f t="shared" si="397"/>
        <v>57.72969919242849</v>
      </c>
      <c r="AL334" s="60">
        <f t="shared" si="398"/>
        <v>0.07011653489805038</v>
      </c>
      <c r="AM334" s="55">
        <f t="shared" si="399"/>
        <v>0.1403196286362515</v>
      </c>
      <c r="AN334" s="55">
        <f t="shared" si="400"/>
        <v>163.41752038861438</v>
      </c>
      <c r="AO334" s="55">
        <f t="shared" si="401"/>
        <v>0.0557397174036635</v>
      </c>
      <c r="AP334" s="55">
        <f t="shared" si="402"/>
        <v>0.0288401938289245</v>
      </c>
      <c r="AQ334" s="55">
        <f t="shared" si="403"/>
        <v>106.70862602832318</v>
      </c>
      <c r="AR334" s="55">
        <f t="shared" si="422"/>
        <v>15.072367826146342</v>
      </c>
      <c r="AS334" s="55">
        <f t="shared" si="404"/>
        <v>522.4718264983688</v>
      </c>
      <c r="AT334" s="55">
        <f t="shared" si="405"/>
        <v>125.58165294412015</v>
      </c>
      <c r="AU334" s="55">
        <f t="shared" si="406"/>
        <v>125.6018665283325</v>
      </c>
      <c r="AV334" s="55">
        <f t="shared" si="423"/>
        <v>-0.025158737033450507</v>
      </c>
      <c r="AW334" s="55">
        <f t="shared" si="407"/>
        <v>0.5831253684523745</v>
      </c>
      <c r="AX334" s="55">
        <f t="shared" si="408"/>
        <v>1.451522788572209</v>
      </c>
      <c r="AY334" s="55">
        <f t="shared" si="409"/>
        <v>253.5295494590876</v>
      </c>
      <c r="AZ334">
        <f t="shared" si="410"/>
        <v>1.308886762738479</v>
      </c>
      <c r="BA334">
        <f t="shared" si="411"/>
        <v>-0.14263602583373003</v>
      </c>
      <c r="BB334">
        <f t="shared" si="416"/>
        <v>2.7118447271406647</v>
      </c>
      <c r="BC334">
        <f t="shared" si="417"/>
        <v>1.2603219385684556</v>
      </c>
      <c r="BD334">
        <f t="shared" si="412"/>
        <v>-0.004002717352985297</v>
      </c>
      <c r="BE334">
        <f>SUM(AY334:AY$369)/$AY$370*100</f>
        <v>48.892936055232525</v>
      </c>
      <c r="BF334" s="107">
        <f t="shared" si="413"/>
        <v>1</v>
      </c>
      <c r="BG334">
        <f t="shared" si="414"/>
        <v>253.5295494590876</v>
      </c>
    </row>
    <row r="335" spans="1:59" ht="12.75">
      <c r="A335" s="50"/>
      <c r="B335" s="55">
        <f t="shared" si="367"/>
        <v>-58.9640000000001</v>
      </c>
      <c r="C335" s="55">
        <f t="shared" si="368"/>
        <v>-58.9640000000001</v>
      </c>
      <c r="D335" s="60">
        <f t="shared" si="369"/>
        <v>-0.011777671770018316</v>
      </c>
      <c r="E335" s="55">
        <f t="shared" si="377"/>
        <v>0</v>
      </c>
      <c r="F335" s="55">
        <f t="shared" si="418"/>
        <v>2.90888208249388E-07</v>
      </c>
      <c r="G335" s="55">
        <f t="shared" si="419"/>
        <v>-1.9183229778693086E-07</v>
      </c>
      <c r="H335" s="60">
        <f t="shared" si="378"/>
        <v>0</v>
      </c>
      <c r="I335" s="60">
        <f t="shared" si="370"/>
        <v>3.1</v>
      </c>
      <c r="J335" s="55">
        <f t="shared" si="379"/>
        <v>-58.964001189360346</v>
      </c>
      <c r="K335" s="55">
        <f t="shared" si="371"/>
        <v>0.00014916426861871432</v>
      </c>
      <c r="L335" s="55">
        <f t="shared" si="380"/>
        <v>7.67326517024991E-05</v>
      </c>
      <c r="M335" s="60">
        <f t="shared" si="381"/>
        <v>-0.011777671943633883</v>
      </c>
      <c r="N335" s="60">
        <f t="shared" si="372"/>
        <v>3.088222328056366</v>
      </c>
      <c r="O335" s="60">
        <f t="shared" si="382"/>
        <v>-59.00362715363592</v>
      </c>
      <c r="P335" s="60">
        <f t="shared" si="383"/>
        <v>-0.07167817629741592</v>
      </c>
      <c r="Q335" s="55">
        <f t="shared" si="384"/>
        <v>-0.14343308524653434</v>
      </c>
      <c r="R335" s="55">
        <f t="shared" si="385"/>
        <v>163.42943390221507</v>
      </c>
      <c r="S335" s="55">
        <f t="shared" si="386"/>
        <v>-0.056978309605842214</v>
      </c>
      <c r="T335" s="55">
        <f t="shared" si="387"/>
        <v>-0.029476466034849907</v>
      </c>
      <c r="U335" s="55">
        <f t="shared" si="388"/>
        <v>106.6778368005663</v>
      </c>
      <c r="V335" s="55">
        <f t="shared" si="420"/>
        <v>-15.406932317818345</v>
      </c>
      <c r="W335" s="55">
        <f t="shared" si="389"/>
        <v>522.5344814013351</v>
      </c>
      <c r="X335" s="55">
        <f t="shared" si="390"/>
        <v>125.6254321329302</v>
      </c>
      <c r="Y335" s="55">
        <f t="shared" si="415"/>
        <v>58.9640000000001</v>
      </c>
      <c r="Z335" s="60">
        <f t="shared" si="373"/>
        <v>-0.011777671770018316</v>
      </c>
      <c r="AA335" s="55">
        <f t="shared" si="391"/>
        <v>0</v>
      </c>
      <c r="AB335" s="55">
        <f t="shared" si="421"/>
        <v>2.90888208249388E-07</v>
      </c>
      <c r="AC335" s="55">
        <f t="shared" si="392"/>
        <v>-1.9183229778693086E-07</v>
      </c>
      <c r="AD335" s="60">
        <f t="shared" si="393"/>
        <v>0</v>
      </c>
      <c r="AE335" s="60">
        <f t="shared" si="374"/>
        <v>3.1</v>
      </c>
      <c r="AF335" s="55">
        <f t="shared" si="394"/>
        <v>58.96399881063985</v>
      </c>
      <c r="AG335" s="55">
        <f t="shared" si="375"/>
        <v>-0.00014916430322643032</v>
      </c>
      <c r="AH335" s="55">
        <f t="shared" si="395"/>
        <v>-7.731444599769864E-05</v>
      </c>
      <c r="AI335" s="60">
        <f t="shared" si="396"/>
        <v>-0.011777671596402861</v>
      </c>
      <c r="AJ335" s="60">
        <f t="shared" si="376"/>
        <v>3.0882223284035972</v>
      </c>
      <c r="AK335" s="60">
        <f t="shared" si="397"/>
        <v>59.00392522276311</v>
      </c>
      <c r="AL335" s="60">
        <f t="shared" si="398"/>
        <v>0.07167795760819144</v>
      </c>
      <c r="AM335" s="55">
        <f t="shared" si="399"/>
        <v>0.1434332296623806</v>
      </c>
      <c r="AN335" s="55">
        <f t="shared" si="400"/>
        <v>163.43110637543538</v>
      </c>
      <c r="AO335" s="55">
        <f t="shared" si="401"/>
        <v>0.056977480399896405</v>
      </c>
      <c r="AP335" s="55">
        <f t="shared" si="402"/>
        <v>0.02947826886258778</v>
      </c>
      <c r="AQ335" s="55">
        <f t="shared" si="403"/>
        <v>106.67617710277301</v>
      </c>
      <c r="AR335" s="55">
        <f t="shared" si="422"/>
        <v>15.406708343258176</v>
      </c>
      <c r="AS335" s="55">
        <f t="shared" si="404"/>
        <v>522.4949100394724</v>
      </c>
      <c r="AT335" s="55">
        <f t="shared" si="405"/>
        <v>125.58587354649444</v>
      </c>
      <c r="AU335" s="55">
        <f t="shared" si="406"/>
        <v>125.60565223451373</v>
      </c>
      <c r="AV335" s="55">
        <f t="shared" si="423"/>
        <v>-0.021373030852217312</v>
      </c>
      <c r="AW335" s="55">
        <f t="shared" si="407"/>
        <v>0.5832104234320674</v>
      </c>
      <c r="AX335" s="55">
        <f t="shared" si="408"/>
        <v>1.2604064511015662</v>
      </c>
      <c r="AY335" s="55">
        <f t="shared" si="409"/>
        <v>287.8560733349357</v>
      </c>
      <c r="AZ335">
        <f t="shared" si="410"/>
        <v>1.2134136489828506</v>
      </c>
      <c r="BA335">
        <f t="shared" si="411"/>
        <v>-0.046992802118715704</v>
      </c>
      <c r="BB335">
        <f t="shared" si="416"/>
        <v>2.616371613385036</v>
      </c>
      <c r="BC335">
        <f t="shared" si="417"/>
        <v>1.35596516228347</v>
      </c>
      <c r="BD335">
        <f t="shared" si="412"/>
        <v>-0.003917662373292385</v>
      </c>
      <c r="BE335">
        <f>SUM(AY335:AY$369)/$AY$370*100</f>
        <v>48.80810529323968</v>
      </c>
      <c r="BF335" s="107">
        <f t="shared" si="413"/>
        <v>1</v>
      </c>
      <c r="BG335">
        <f t="shared" si="414"/>
        <v>287.8560733349357</v>
      </c>
    </row>
    <row r="336" spans="1:59" ht="12.75">
      <c r="A336" s="50"/>
      <c r="B336" s="55">
        <f t="shared" si="367"/>
        <v>-60.2430000000001</v>
      </c>
      <c r="C336" s="55">
        <f t="shared" si="368"/>
        <v>-60.2430000000001</v>
      </c>
      <c r="D336" s="60">
        <f t="shared" si="369"/>
        <v>-0.011951890779030472</v>
      </c>
      <c r="E336" s="55">
        <f t="shared" si="377"/>
        <v>0</v>
      </c>
      <c r="F336" s="55">
        <f t="shared" si="418"/>
        <v>2.90888208249388E-07</v>
      </c>
      <c r="G336" s="55">
        <f t="shared" si="419"/>
        <v>-1.9183229778693086E-07</v>
      </c>
      <c r="H336" s="60">
        <f t="shared" si="378"/>
        <v>0</v>
      </c>
      <c r="I336" s="60">
        <f t="shared" si="370"/>
        <v>3.1</v>
      </c>
      <c r="J336" s="55">
        <f t="shared" si="379"/>
        <v>-60.24300118936035</v>
      </c>
      <c r="K336" s="55">
        <f t="shared" si="371"/>
        <v>0.00012984074208667248</v>
      </c>
      <c r="L336" s="55">
        <f t="shared" si="380"/>
        <v>6.675461564159568E-05</v>
      </c>
      <c r="M336" s="60">
        <f t="shared" si="381"/>
        <v>-0.0119518909290659</v>
      </c>
      <c r="N336" s="60">
        <f t="shared" si="372"/>
        <v>3.088048109070934</v>
      </c>
      <c r="O336" s="60">
        <f t="shared" si="382"/>
        <v>-60.27747432514148</v>
      </c>
      <c r="P336" s="60">
        <f t="shared" si="383"/>
        <v>-0.07324004422313445</v>
      </c>
      <c r="Q336" s="55">
        <f t="shared" si="384"/>
        <v>-0.1465468430619105</v>
      </c>
      <c r="R336" s="55">
        <f t="shared" si="385"/>
        <v>163.44336586600053</v>
      </c>
      <c r="S336" s="55">
        <f t="shared" si="386"/>
        <v>-0.05821619174197799</v>
      </c>
      <c r="T336" s="55">
        <f t="shared" si="387"/>
        <v>-0.0301144595779545</v>
      </c>
      <c r="U336" s="55">
        <f t="shared" si="388"/>
        <v>106.64462592565627</v>
      </c>
      <c r="V336" s="55">
        <f t="shared" si="420"/>
        <v>-15.741281393246913</v>
      </c>
      <c r="W336" s="55">
        <f t="shared" si="389"/>
        <v>522.5570320073558</v>
      </c>
      <c r="X336" s="55">
        <f t="shared" si="390"/>
        <v>125.62870382782626</v>
      </c>
      <c r="Y336" s="55">
        <f t="shared" si="415"/>
        <v>60.2430000000001</v>
      </c>
      <c r="Z336" s="60">
        <f t="shared" si="373"/>
        <v>-0.011951890779030472</v>
      </c>
      <c r="AA336" s="55">
        <f t="shared" si="391"/>
        <v>0</v>
      </c>
      <c r="AB336" s="55">
        <f t="shared" si="421"/>
        <v>2.90888208249388E-07</v>
      </c>
      <c r="AC336" s="55">
        <f t="shared" si="392"/>
        <v>-1.9183229778693086E-07</v>
      </c>
      <c r="AD336" s="60">
        <f t="shared" si="393"/>
        <v>0</v>
      </c>
      <c r="AE336" s="60">
        <f t="shared" si="374"/>
        <v>3.1</v>
      </c>
      <c r="AF336" s="55">
        <f t="shared" si="394"/>
        <v>60.242998810639854</v>
      </c>
      <c r="AG336" s="55">
        <f t="shared" si="375"/>
        <v>-0.0001298407793653769</v>
      </c>
      <c r="AH336" s="55">
        <f t="shared" si="395"/>
        <v>-6.733641131396816E-05</v>
      </c>
      <c r="AI336" s="60">
        <f t="shared" si="396"/>
        <v>-0.011951890628541961</v>
      </c>
      <c r="AJ336" s="60">
        <f t="shared" si="376"/>
        <v>3.0880481093714582</v>
      </c>
      <c r="AK336" s="60">
        <f t="shared" si="397"/>
        <v>60.27777239487806</v>
      </c>
      <c r="AL336" s="60">
        <f t="shared" si="398"/>
        <v>0.07323982557457757</v>
      </c>
      <c r="AM336" s="55">
        <f t="shared" si="399"/>
        <v>0.1465469875604691</v>
      </c>
      <c r="AN336" s="55">
        <f t="shared" si="400"/>
        <v>163.4450029949349</v>
      </c>
      <c r="AO336" s="55">
        <f t="shared" si="401"/>
        <v>0.058215362470956586</v>
      </c>
      <c r="AP336" s="55">
        <f t="shared" si="402"/>
        <v>0.030116262618555933</v>
      </c>
      <c r="AQ336" s="55">
        <f t="shared" si="403"/>
        <v>106.64300185041753</v>
      </c>
      <c r="AR336" s="55">
        <f t="shared" si="422"/>
        <v>15.741057417096677</v>
      </c>
      <c r="AS336" s="55">
        <f t="shared" si="404"/>
        <v>522.5182931410284</v>
      </c>
      <c r="AT336" s="55">
        <f t="shared" si="405"/>
        <v>125.58997801519445</v>
      </c>
      <c r="AU336" s="55">
        <f t="shared" si="406"/>
        <v>125.60934034152024</v>
      </c>
      <c r="AV336" s="55">
        <f t="shared" si="423"/>
        <v>-0.017684923845706635</v>
      </c>
      <c r="AW336" s="55">
        <f t="shared" si="407"/>
        <v>0.5832972633177552</v>
      </c>
      <c r="AX336" s="55">
        <f t="shared" si="408"/>
        <v>1.0654978671222493</v>
      </c>
      <c r="AY336" s="55">
        <f t="shared" si="409"/>
        <v>336.31751985156956</v>
      </c>
      <c r="AZ336">
        <f t="shared" si="410"/>
        <v>1.1160461968788797</v>
      </c>
      <c r="BA336">
        <f t="shared" si="411"/>
        <v>0.050548329756630594</v>
      </c>
      <c r="BB336">
        <f t="shared" si="416"/>
        <v>2.5190041612810656</v>
      </c>
      <c r="BC336">
        <f t="shared" si="417"/>
        <v>1.4535062941588164</v>
      </c>
      <c r="BD336">
        <f t="shared" si="412"/>
        <v>-0.0038308224876044683</v>
      </c>
      <c r="BE336">
        <f>SUM(AY336:AY$369)/$AY$370*100</f>
        <v>48.71178890685644</v>
      </c>
      <c r="BF336" s="107">
        <f t="shared" si="413"/>
        <v>1</v>
      </c>
      <c r="BG336">
        <f t="shared" si="414"/>
        <v>336.31751985156956</v>
      </c>
    </row>
    <row r="337" spans="1:59" ht="12.75">
      <c r="A337" s="50"/>
      <c r="B337" s="55">
        <f t="shared" si="367"/>
        <v>-61.522000000000105</v>
      </c>
      <c r="C337" s="55">
        <f t="shared" si="368"/>
        <v>-61.522000000000105</v>
      </c>
      <c r="D337" s="60">
        <f t="shared" si="369"/>
        <v>-0.01210012970895935</v>
      </c>
      <c r="E337" s="55">
        <f t="shared" si="377"/>
        <v>0</v>
      </c>
      <c r="F337" s="55">
        <f t="shared" si="418"/>
        <v>2.90888208249388E-07</v>
      </c>
      <c r="G337" s="55">
        <f t="shared" si="419"/>
        <v>-1.9183229778693086E-07</v>
      </c>
      <c r="H337" s="60">
        <f t="shared" si="378"/>
        <v>0</v>
      </c>
      <c r="I337" s="60">
        <f t="shared" si="370"/>
        <v>3.1</v>
      </c>
      <c r="J337" s="55">
        <f t="shared" si="379"/>
        <v>-61.52200118936035</v>
      </c>
      <c r="K337" s="55">
        <f t="shared" si="371"/>
        <v>0.00010906569622085721</v>
      </c>
      <c r="L337" s="55">
        <f t="shared" si="380"/>
        <v>5.602706265462297E-05</v>
      </c>
      <c r="M337" s="60">
        <f t="shared" si="381"/>
        <v>-0.012100129833678919</v>
      </c>
      <c r="N337" s="60">
        <f t="shared" si="372"/>
        <v>3.0878998701663214</v>
      </c>
      <c r="O337" s="60">
        <f t="shared" si="382"/>
        <v>-61.550934439360766</v>
      </c>
      <c r="P337" s="60">
        <f t="shared" si="383"/>
        <v>-0.07480236692901104</v>
      </c>
      <c r="Q337" s="55">
        <f t="shared" si="384"/>
        <v>-0.1496607609206767</v>
      </c>
      <c r="R337" s="55">
        <f t="shared" si="385"/>
        <v>163.45760768241462</v>
      </c>
      <c r="S337" s="55">
        <f t="shared" si="386"/>
        <v>-0.05945419500409388</v>
      </c>
      <c r="T337" s="55">
        <f t="shared" si="387"/>
        <v>-0.030752370912488947</v>
      </c>
      <c r="U337" s="55">
        <f t="shared" si="388"/>
        <v>106.6106893810711</v>
      </c>
      <c r="V337" s="55">
        <f t="shared" si="420"/>
        <v>-16.07563905977895</v>
      </c>
      <c r="W337" s="55">
        <f t="shared" si="389"/>
        <v>522.5799065746932</v>
      </c>
      <c r="X337" s="55">
        <f t="shared" si="390"/>
        <v>125.63188366699262</v>
      </c>
      <c r="Y337" s="55">
        <f t="shared" si="415"/>
        <v>61.522000000000105</v>
      </c>
      <c r="Z337" s="60">
        <f t="shared" si="373"/>
        <v>-0.01210012970895935</v>
      </c>
      <c r="AA337" s="55">
        <f t="shared" si="391"/>
        <v>0</v>
      </c>
      <c r="AB337" s="55">
        <f t="shared" si="421"/>
        <v>2.90888208249388E-07</v>
      </c>
      <c r="AC337" s="55">
        <f t="shared" si="392"/>
        <v>-1.9183229778693086E-07</v>
      </c>
      <c r="AD337" s="60">
        <f t="shared" si="393"/>
        <v>0</v>
      </c>
      <c r="AE337" s="60">
        <f t="shared" si="374"/>
        <v>3.1</v>
      </c>
      <c r="AF337" s="55">
        <f t="shared" si="394"/>
        <v>61.52199881063986</v>
      </c>
      <c r="AG337" s="55">
        <f t="shared" si="375"/>
        <v>-0.00010906573622772656</v>
      </c>
      <c r="AH337" s="55">
        <f t="shared" si="395"/>
        <v>-5.660885973385424E-05</v>
      </c>
      <c r="AI337" s="60">
        <f t="shared" si="396"/>
        <v>-0.012100129583328179</v>
      </c>
      <c r="AJ337" s="60">
        <f t="shared" si="376"/>
        <v>3.087899870416672</v>
      </c>
      <c r="AK337" s="60">
        <f t="shared" si="397"/>
        <v>61.55123250973722</v>
      </c>
      <c r="AL337" s="60">
        <f t="shared" si="398"/>
        <v>0.0748021483220562</v>
      </c>
      <c r="AM337" s="55">
        <f t="shared" si="399"/>
        <v>0.14966090550384625</v>
      </c>
      <c r="AN337" s="55">
        <f t="shared" si="400"/>
        <v>163.45921094033423</v>
      </c>
      <c r="AO337" s="55">
        <f t="shared" si="401"/>
        <v>0.05945336566652963</v>
      </c>
      <c r="AP337" s="55">
        <f t="shared" si="402"/>
        <v>0.03075417417078699</v>
      </c>
      <c r="AQ337" s="55">
        <f t="shared" si="403"/>
        <v>106.60909945518995</v>
      </c>
      <c r="AR337" s="55">
        <f t="shared" si="422"/>
        <v>16.075415081989753</v>
      </c>
      <c r="AS337" s="55">
        <f t="shared" si="404"/>
        <v>522.5419654444884</v>
      </c>
      <c r="AT337" s="55">
        <f t="shared" si="405"/>
        <v>125.59395586882624</v>
      </c>
      <c r="AU337" s="55">
        <f t="shared" si="406"/>
        <v>125.61291921157223</v>
      </c>
      <c r="AV337" s="55">
        <f t="shared" si="423"/>
        <v>-0.014106053793710771</v>
      </c>
      <c r="AW337" s="55">
        <f t="shared" si="407"/>
        <v>0.5833858831306822</v>
      </c>
      <c r="AX337" s="55">
        <f t="shared" si="408"/>
        <v>0.8678882566204325</v>
      </c>
      <c r="AY337" s="55">
        <f t="shared" si="409"/>
        <v>407.63020579544184</v>
      </c>
      <c r="AZ337">
        <f t="shared" si="410"/>
        <v>1.0173300114408983</v>
      </c>
      <c r="BA337">
        <f t="shared" si="411"/>
        <v>0.14944175482046596</v>
      </c>
      <c r="BB337">
        <f t="shared" si="416"/>
        <v>2.4202879758430837</v>
      </c>
      <c r="BC337">
        <f t="shared" si="417"/>
        <v>1.5523997192226515</v>
      </c>
      <c r="BD337">
        <f t="shared" si="412"/>
        <v>-0.0037422026746776194</v>
      </c>
      <c r="BE337">
        <f>SUM(AY337:AY$369)/$AY$370*100</f>
        <v>48.599257363525815</v>
      </c>
      <c r="BF337" s="107">
        <f t="shared" si="413"/>
        <v>1</v>
      </c>
      <c r="BG337">
        <f t="shared" si="414"/>
        <v>407.63020579544184</v>
      </c>
    </row>
    <row r="338" spans="1:59" ht="12.75">
      <c r="A338" s="50"/>
      <c r="B338" s="55">
        <f t="shared" si="367"/>
        <v>-62.80100000000011</v>
      </c>
      <c r="C338" s="55">
        <f t="shared" si="368"/>
        <v>-62.80100000000011</v>
      </c>
      <c r="D338" s="60">
        <f t="shared" si="369"/>
        <v>-0.012220492125963212</v>
      </c>
      <c r="E338" s="55">
        <f t="shared" si="377"/>
        <v>0</v>
      </c>
      <c r="F338" s="55">
        <f t="shared" si="418"/>
        <v>2.90888208249388E-07</v>
      </c>
      <c r="G338" s="55">
        <f t="shared" si="419"/>
        <v>-1.9183229778693086E-07</v>
      </c>
      <c r="H338" s="60">
        <f t="shared" si="378"/>
        <v>0</v>
      </c>
      <c r="I338" s="60">
        <f t="shared" si="370"/>
        <v>3.1</v>
      </c>
      <c r="J338" s="55">
        <f t="shared" si="379"/>
        <v>-62.801001189360356</v>
      </c>
      <c r="K338" s="55">
        <f t="shared" si="371"/>
        <v>8.68083889798213E-05</v>
      </c>
      <c r="L338" s="55">
        <f t="shared" si="380"/>
        <v>4.4534118562312357E-05</v>
      </c>
      <c r="M338" s="60">
        <f t="shared" si="381"/>
        <v>-0.012220492224053636</v>
      </c>
      <c r="N338" s="60">
        <f t="shared" si="372"/>
        <v>3.0877795077759465</v>
      </c>
      <c r="O338" s="60">
        <f t="shared" si="382"/>
        <v>-62.823999298203574</v>
      </c>
      <c r="P338" s="60">
        <f t="shared" si="383"/>
        <v>-0.07636515393098497</v>
      </c>
      <c r="Q338" s="55">
        <f t="shared" si="384"/>
        <v>-0.15277484198053226</v>
      </c>
      <c r="R338" s="55">
        <f t="shared" si="385"/>
        <v>163.47216015380275</v>
      </c>
      <c r="S338" s="55">
        <f t="shared" si="386"/>
        <v>-0.060692321407752436</v>
      </c>
      <c r="T338" s="55">
        <f t="shared" si="387"/>
        <v>-0.03139019916502739</v>
      </c>
      <c r="U338" s="55">
        <f t="shared" si="388"/>
        <v>106.57602624007694</v>
      </c>
      <c r="V338" s="55">
        <f t="shared" si="420"/>
        <v>-16.41000534210293</v>
      </c>
      <c r="W338" s="55">
        <f t="shared" si="389"/>
        <v>522.6030922911013</v>
      </c>
      <c r="X338" s="55">
        <f t="shared" si="390"/>
        <v>125.63495871379484</v>
      </c>
      <c r="Y338" s="55">
        <f t="shared" si="415"/>
        <v>62.80100000000011</v>
      </c>
      <c r="Z338" s="60">
        <f t="shared" si="373"/>
        <v>-0.012220492125963212</v>
      </c>
      <c r="AA338" s="55">
        <f t="shared" si="391"/>
        <v>0</v>
      </c>
      <c r="AB338" s="55">
        <f t="shared" si="421"/>
        <v>2.90888208249388E-07</v>
      </c>
      <c r="AC338" s="55">
        <f t="shared" si="392"/>
        <v>-1.9183229778693086E-07</v>
      </c>
      <c r="AD338" s="60">
        <f t="shared" si="393"/>
        <v>0</v>
      </c>
      <c r="AE338" s="60">
        <f t="shared" si="374"/>
        <v>3.1</v>
      </c>
      <c r="AF338" s="55">
        <f t="shared" si="394"/>
        <v>62.80099881063986</v>
      </c>
      <c r="AG338" s="55">
        <f t="shared" si="375"/>
        <v>-8.68084317720147E-05</v>
      </c>
      <c r="AH338" s="55">
        <f t="shared" si="395"/>
        <v>-4.511591707814574E-05</v>
      </c>
      <c r="AI338" s="60">
        <f t="shared" si="396"/>
        <v>-0.012220492027874563</v>
      </c>
      <c r="AJ338" s="60">
        <f t="shared" si="376"/>
        <v>3.0877795079721255</v>
      </c>
      <c r="AK338" s="60">
        <f t="shared" si="397"/>
        <v>62.82429736925153</v>
      </c>
      <c r="AL338" s="60">
        <f t="shared" si="398"/>
        <v>0.07636493536657055</v>
      </c>
      <c r="AM338" s="55">
        <f t="shared" si="399"/>
        <v>0.15277498665021924</v>
      </c>
      <c r="AN338" s="55">
        <f t="shared" si="400"/>
        <v>163.47373092398038</v>
      </c>
      <c r="AO338" s="55">
        <f t="shared" si="401"/>
        <v>0.060691492002174066</v>
      </c>
      <c r="AP338" s="55">
        <f t="shared" si="402"/>
        <v>0.03139200264587111</v>
      </c>
      <c r="AQ338" s="55">
        <f t="shared" si="403"/>
        <v>106.57446908035638</v>
      </c>
      <c r="AR338" s="55">
        <f t="shared" si="422"/>
        <v>16.409781362625065</v>
      </c>
      <c r="AS338" s="55">
        <f t="shared" si="404"/>
        <v>522.5659162622753</v>
      </c>
      <c r="AT338" s="55">
        <f t="shared" si="405"/>
        <v>125.59779629542584</v>
      </c>
      <c r="AU338" s="55">
        <f t="shared" si="406"/>
        <v>125.61637697049593</v>
      </c>
      <c r="AV338" s="55">
        <f t="shared" si="423"/>
        <v>-0.010648294870009067</v>
      </c>
      <c r="AW338" s="55">
        <f t="shared" si="407"/>
        <v>0.5834762773099763</v>
      </c>
      <c r="AX338" s="55">
        <f t="shared" si="408"/>
        <v>0.6687430719817702</v>
      </c>
      <c r="AY338" s="55">
        <f t="shared" si="409"/>
        <v>519.6160211332659</v>
      </c>
      <c r="AZ338">
        <f t="shared" si="410"/>
        <v>0.9178478133008614</v>
      </c>
      <c r="BA338">
        <f t="shared" si="411"/>
        <v>0.24910474131909122</v>
      </c>
      <c r="BB338">
        <f t="shared" si="416"/>
        <v>2.320805777703047</v>
      </c>
      <c r="BC338">
        <f t="shared" si="417"/>
        <v>1.652062705721277</v>
      </c>
      <c r="BD338">
        <f t="shared" si="412"/>
        <v>-0.0036518084953836016</v>
      </c>
      <c r="BE338">
        <f>SUM(AY338:AY$369)/$AY$370*100</f>
        <v>48.46286465883832</v>
      </c>
      <c r="BF338" s="107">
        <f t="shared" si="413"/>
        <v>1</v>
      </c>
      <c r="BG338">
        <f t="shared" si="414"/>
        <v>519.6160211332659</v>
      </c>
    </row>
    <row r="339" spans="1:59" ht="12.75">
      <c r="A339" s="50"/>
      <c r="B339" s="55">
        <f t="shared" si="367"/>
        <v>-64.08000000000011</v>
      </c>
      <c r="C339" s="55">
        <f t="shared" si="368"/>
        <v>-64.08000000000011</v>
      </c>
      <c r="D339" s="60">
        <f t="shared" si="369"/>
        <v>-0.012311041394243438</v>
      </c>
      <c r="E339" s="55">
        <f t="shared" si="377"/>
        <v>0</v>
      </c>
      <c r="F339" s="55">
        <f t="shared" si="418"/>
        <v>2.90888208249388E-07</v>
      </c>
      <c r="G339" s="55">
        <f t="shared" si="419"/>
        <v>-1.9183229778693086E-07</v>
      </c>
      <c r="H339" s="60">
        <f t="shared" si="378"/>
        <v>0</v>
      </c>
      <c r="I339" s="60">
        <f t="shared" si="370"/>
        <v>3.1</v>
      </c>
      <c r="J339" s="55">
        <f t="shared" si="379"/>
        <v>-64.08000118936036</v>
      </c>
      <c r="K339" s="55">
        <f t="shared" si="371"/>
        <v>6.303808261505506E-05</v>
      </c>
      <c r="L339" s="55">
        <f t="shared" si="380"/>
        <v>3.22599113959654E-05</v>
      </c>
      <c r="M339" s="60">
        <f t="shared" si="381"/>
        <v>-0.01231104146435169</v>
      </c>
      <c r="N339" s="60">
        <f t="shared" si="372"/>
        <v>3.087688958535648</v>
      </c>
      <c r="O339" s="60">
        <f t="shared" si="382"/>
        <v>-64.09666070451831</v>
      </c>
      <c r="P339" s="60">
        <f t="shared" si="383"/>
        <v>-0.07792841473586784</v>
      </c>
      <c r="Q339" s="55">
        <f t="shared" si="384"/>
        <v>-0.15588908938313165</v>
      </c>
      <c r="R339" s="55">
        <f t="shared" si="385"/>
        <v>163.48702409400272</v>
      </c>
      <c r="S339" s="55">
        <f t="shared" si="386"/>
        <v>-0.06193057293368702</v>
      </c>
      <c r="T339" s="55">
        <f t="shared" si="387"/>
        <v>-0.032027943515757606</v>
      </c>
      <c r="U339" s="55">
        <f t="shared" si="388"/>
        <v>106.5406355629757</v>
      </c>
      <c r="V339" s="55">
        <f t="shared" si="420"/>
        <v>-16.744380255073207</v>
      </c>
      <c r="W339" s="55">
        <f t="shared" si="389"/>
        <v>522.6265761951842</v>
      </c>
      <c r="X339" s="55">
        <f t="shared" si="390"/>
        <v>125.63791588097638</v>
      </c>
      <c r="Y339" s="55">
        <f t="shared" si="415"/>
        <v>64.08000000000011</v>
      </c>
      <c r="Z339" s="60">
        <f t="shared" si="373"/>
        <v>-0.012311041394243438</v>
      </c>
      <c r="AA339" s="55">
        <f t="shared" si="391"/>
        <v>0</v>
      </c>
      <c r="AB339" s="55">
        <f t="shared" si="421"/>
        <v>2.90888208249388E-07</v>
      </c>
      <c r="AC339" s="55">
        <f t="shared" si="392"/>
        <v>-1.9183229778693086E-07</v>
      </c>
      <c r="AD339" s="60">
        <f t="shared" si="393"/>
        <v>0</v>
      </c>
      <c r="AE339" s="60">
        <f t="shared" si="374"/>
        <v>3.1</v>
      </c>
      <c r="AF339" s="55">
        <f t="shared" si="394"/>
        <v>64.07999881063986</v>
      </c>
      <c r="AG339" s="55">
        <f t="shared" si="375"/>
        <v>-6.3038128249749E-05</v>
      </c>
      <c r="AH339" s="55">
        <f t="shared" si="395"/>
        <v>-3.284171137822643E-05</v>
      </c>
      <c r="AI339" s="60">
        <f t="shared" si="396"/>
        <v>-0.012311041325044791</v>
      </c>
      <c r="AJ339" s="60">
        <f t="shared" si="376"/>
        <v>3.0876889586749554</v>
      </c>
      <c r="AK339" s="60">
        <f t="shared" si="397"/>
        <v>64.09695877627058</v>
      </c>
      <c r="AL339" s="60">
        <f t="shared" si="398"/>
        <v>0.07792819621493614</v>
      </c>
      <c r="AM339" s="55">
        <f t="shared" si="399"/>
        <v>0.15588923414125053</v>
      </c>
      <c r="AN339" s="55">
        <f t="shared" si="400"/>
        <v>163.48856367690166</v>
      </c>
      <c r="AO339" s="55">
        <f t="shared" si="401"/>
        <v>0.061929743458617875</v>
      </c>
      <c r="AP339" s="55">
        <f t="shared" si="402"/>
        <v>0.032029747224014776</v>
      </c>
      <c r="AQ339" s="55">
        <f t="shared" si="403"/>
        <v>106.5391098690298</v>
      </c>
      <c r="AR339" s="55">
        <f t="shared" si="422"/>
        <v>16.744156273855783</v>
      </c>
      <c r="AS339" s="55">
        <f t="shared" si="404"/>
        <v>522.590134588002</v>
      </c>
      <c r="AT339" s="55">
        <f t="shared" si="405"/>
        <v>125.60148816274716</v>
      </c>
      <c r="AU339" s="55">
        <f t="shared" si="406"/>
        <v>125.61970150865301</v>
      </c>
      <c r="AV339" s="55">
        <f t="shared" si="423"/>
        <v>-0.007323756712935392</v>
      </c>
      <c r="AW339" s="55">
        <f t="shared" si="407"/>
        <v>0.5835684409896864</v>
      </c>
      <c r="AX339" s="55">
        <f t="shared" si="408"/>
        <v>0.46930343137604885</v>
      </c>
      <c r="AY339" s="55">
        <f t="shared" si="409"/>
        <v>714.9828845539436</v>
      </c>
      <c r="AZ339">
        <f t="shared" si="410"/>
        <v>0.8182201566777109</v>
      </c>
      <c r="BA339">
        <f t="shared" si="411"/>
        <v>0.34891672530166196</v>
      </c>
      <c r="BB339">
        <f t="shared" si="416"/>
        <v>2.2211781210798964</v>
      </c>
      <c r="BC339">
        <f t="shared" si="417"/>
        <v>1.7518746897038477</v>
      </c>
      <c r="BD339">
        <f t="shared" si="412"/>
        <v>-0.0035596448156733906</v>
      </c>
      <c r="BE339">
        <f>SUM(AY339:AY$369)/$AY$370*100</f>
        <v>48.289001599836055</v>
      </c>
      <c r="BF339" s="107">
        <f t="shared" si="413"/>
        <v>1</v>
      </c>
      <c r="BG339">
        <f t="shared" si="414"/>
        <v>714.9828845539436</v>
      </c>
    </row>
    <row r="340" spans="1:59" ht="12.75">
      <c r="A340" s="50"/>
      <c r="B340" s="55">
        <f t="shared" si="367"/>
        <v>-65.35900000000011</v>
      </c>
      <c r="C340" s="55">
        <f t="shared" si="368"/>
        <v>-65.35900000000011</v>
      </c>
      <c r="D340" s="60">
        <f t="shared" si="369"/>
        <v>-0.012369800655152696</v>
      </c>
      <c r="E340" s="55">
        <f t="shared" si="377"/>
        <v>0</v>
      </c>
      <c r="F340" s="55">
        <f t="shared" si="418"/>
        <v>2.90888208249388E-07</v>
      </c>
      <c r="G340" s="55">
        <f t="shared" si="419"/>
        <v>-1.9183229778693086E-07</v>
      </c>
      <c r="H340" s="60">
        <f t="shared" si="378"/>
        <v>0</v>
      </c>
      <c r="I340" s="60">
        <f t="shared" si="370"/>
        <v>3.1</v>
      </c>
      <c r="J340" s="55">
        <f t="shared" si="379"/>
        <v>-65.35900118936036</v>
      </c>
      <c r="K340" s="55">
        <f t="shared" si="371"/>
        <v>3.772404371810839E-05</v>
      </c>
      <c r="L340" s="55">
        <f t="shared" si="380"/>
        <v>1.9188571420096055E-05</v>
      </c>
      <c r="M340" s="60">
        <f t="shared" si="381"/>
        <v>-0.012369800694068789</v>
      </c>
      <c r="N340" s="60">
        <f t="shared" si="372"/>
        <v>3.087630199305931</v>
      </c>
      <c r="O340" s="60">
        <f t="shared" si="382"/>
        <v>-65.36891046208166</v>
      </c>
      <c r="P340" s="60">
        <f t="shared" si="383"/>
        <v>-0.07949215884111765</v>
      </c>
      <c r="Q340" s="55">
        <f t="shared" si="384"/>
        <v>-0.15900350625365542</v>
      </c>
      <c r="R340" s="55">
        <f t="shared" si="385"/>
        <v>163.50220032863785</v>
      </c>
      <c r="S340" s="55">
        <f t="shared" si="386"/>
        <v>-0.06316895152710268</v>
      </c>
      <c r="T340" s="55">
        <f t="shared" si="387"/>
        <v>-0.032665603199450055</v>
      </c>
      <c r="U340" s="55">
        <f t="shared" si="388"/>
        <v>106.50451639688197</v>
      </c>
      <c r="V340" s="55">
        <f t="shared" si="420"/>
        <v>-17.078763803517244</v>
      </c>
      <c r="W340" s="55">
        <f t="shared" si="389"/>
        <v>522.6503451690683</v>
      </c>
      <c r="X340" s="55">
        <f t="shared" si="390"/>
        <v>125.64074192340183</v>
      </c>
      <c r="Y340" s="55">
        <f t="shared" si="415"/>
        <v>65.35900000000011</v>
      </c>
      <c r="Z340" s="60">
        <f t="shared" si="373"/>
        <v>-0.012369800655152696</v>
      </c>
      <c r="AA340" s="55">
        <f t="shared" si="391"/>
        <v>0</v>
      </c>
      <c r="AB340" s="55">
        <f t="shared" si="421"/>
        <v>2.90888208249388E-07</v>
      </c>
      <c r="AC340" s="55">
        <f t="shared" si="392"/>
        <v>-1.9183229778693086E-07</v>
      </c>
      <c r="AD340" s="60">
        <f t="shared" si="393"/>
        <v>0</v>
      </c>
      <c r="AE340" s="60">
        <f t="shared" si="374"/>
        <v>3.1</v>
      </c>
      <c r="AF340" s="55">
        <f t="shared" si="394"/>
        <v>65.35899881063986</v>
      </c>
      <c r="AG340" s="55">
        <f t="shared" si="375"/>
        <v>-3.772409225245854E-05</v>
      </c>
      <c r="AH340" s="55">
        <f t="shared" si="395"/>
        <v>-1.9770372898680286E-05</v>
      </c>
      <c r="AI340" s="60">
        <f t="shared" si="396"/>
        <v>-0.01236980061578341</v>
      </c>
      <c r="AJ340" s="60">
        <f t="shared" si="376"/>
        <v>3.0876301993842166</v>
      </c>
      <c r="AK340" s="60">
        <f t="shared" si="397"/>
        <v>65.36920853457227</v>
      </c>
      <c r="AL340" s="60">
        <f t="shared" si="398"/>
        <v>0.07949194036461513</v>
      </c>
      <c r="AM340" s="55">
        <f t="shared" si="399"/>
        <v>0.15900365110212894</v>
      </c>
      <c r="AN340" s="55">
        <f t="shared" si="400"/>
        <v>163.50370994839307</v>
      </c>
      <c r="AO340" s="55">
        <f t="shared" si="401"/>
        <v>0.06316812198106116</v>
      </c>
      <c r="AP340" s="55">
        <f t="shared" si="402"/>
        <v>0.03266740714000663</v>
      </c>
      <c r="AQ340" s="55">
        <f t="shared" si="403"/>
        <v>106.50302094465479</v>
      </c>
      <c r="AR340" s="55">
        <f t="shared" si="422"/>
        <v>17.078539820508322</v>
      </c>
      <c r="AS340" s="55">
        <f t="shared" si="404"/>
        <v>522.6146091058125</v>
      </c>
      <c r="AT340" s="55">
        <f t="shared" si="405"/>
        <v>125.60502002767419</v>
      </c>
      <c r="AU340" s="55">
        <f t="shared" si="406"/>
        <v>125.62288048201997</v>
      </c>
      <c r="AV340" s="55">
        <f t="shared" si="423"/>
        <v>-0.004144783345978453</v>
      </c>
      <c r="AW340" s="55">
        <f t="shared" si="407"/>
        <v>0.5836623688684466</v>
      </c>
      <c r="AX340" s="55">
        <f t="shared" si="408"/>
        <v>0.27088753479991</v>
      </c>
      <c r="AY340" s="55">
        <f t="shared" si="409"/>
        <v>1127.237555380307</v>
      </c>
      <c r="AZ340">
        <f t="shared" si="410"/>
        <v>0.7191061362684016</v>
      </c>
      <c r="BA340">
        <f t="shared" si="411"/>
        <v>0.4482186014684916</v>
      </c>
      <c r="BB340">
        <f t="shared" si="416"/>
        <v>2.1220641006705874</v>
      </c>
      <c r="BC340">
        <f t="shared" si="417"/>
        <v>1.8511765658706771</v>
      </c>
      <c r="BD340">
        <f t="shared" si="412"/>
        <v>-0.0034657169369132212</v>
      </c>
      <c r="BE340">
        <f>SUM(AY340:AY$369)/$AY$370*100</f>
        <v>48.049768961912974</v>
      </c>
      <c r="BF340" s="107">
        <f t="shared" si="413"/>
        <v>1</v>
      </c>
      <c r="BG340">
        <f t="shared" si="414"/>
        <v>1127.237555380307</v>
      </c>
    </row>
    <row r="341" spans="1:59" ht="12.75">
      <c r="A341" s="50"/>
      <c r="B341" s="55">
        <f t="shared" si="367"/>
        <v>-66.6380000000001</v>
      </c>
      <c r="C341" s="55">
        <f t="shared" si="368"/>
        <v>-66.6380000000001</v>
      </c>
      <c r="D341" s="60">
        <f t="shared" si="369"/>
        <v>-0.01239475280479252</v>
      </c>
      <c r="E341" s="55">
        <f t="shared" si="377"/>
        <v>0</v>
      </c>
      <c r="F341" s="55">
        <f t="shared" si="418"/>
        <v>2.90888208249388E-07</v>
      </c>
      <c r="G341" s="55">
        <f t="shared" si="419"/>
        <v>-1.9183229778693086E-07</v>
      </c>
      <c r="H341" s="60">
        <f t="shared" si="378"/>
        <v>0</v>
      </c>
      <c r="I341" s="60">
        <f t="shared" si="370"/>
        <v>3.1</v>
      </c>
      <c r="J341" s="55">
        <f t="shared" si="379"/>
        <v>-66.63800118936035</v>
      </c>
      <c r="K341" s="55">
        <f t="shared" si="371"/>
        <v>1.0835543265221709E-05</v>
      </c>
      <c r="L341" s="55">
        <f t="shared" si="380"/>
        <v>5.304231153558837E-06</v>
      </c>
      <c r="M341" s="60">
        <f t="shared" si="381"/>
        <v>-0.012394752811544563</v>
      </c>
      <c r="N341" s="60">
        <f t="shared" si="372"/>
        <v>3.0876052471884554</v>
      </c>
      <c r="O341" s="60">
        <f t="shared" si="382"/>
        <v>-66.64074037558642</v>
      </c>
      <c r="P341" s="60">
        <f t="shared" si="383"/>
        <v>-0.08105639573461096</v>
      </c>
      <c r="Q341" s="55">
        <f t="shared" si="384"/>
        <v>-0.16211809570037547</v>
      </c>
      <c r="R341" s="55">
        <f t="shared" si="385"/>
        <v>163.5176896953693</v>
      </c>
      <c r="S341" s="55">
        <f t="shared" si="386"/>
        <v>-0.0644074590969791</v>
      </c>
      <c r="T341" s="55">
        <f t="shared" si="387"/>
        <v>-0.03330317750641726</v>
      </c>
      <c r="U341" s="55">
        <f t="shared" si="388"/>
        <v>106.4676677755433</v>
      </c>
      <c r="V341" s="55">
        <f t="shared" si="420"/>
        <v>-17.41315598204373</v>
      </c>
      <c r="W341" s="55">
        <f t="shared" si="389"/>
        <v>522.6743859320652</v>
      </c>
      <c r="X341" s="55">
        <f t="shared" si="390"/>
        <v>125.64342343179158</v>
      </c>
      <c r="Y341" s="55">
        <f t="shared" si="415"/>
        <v>66.6380000000001</v>
      </c>
      <c r="Z341" s="60">
        <f t="shared" si="373"/>
        <v>-0.01239475280479252</v>
      </c>
      <c r="AA341" s="55">
        <f t="shared" si="391"/>
        <v>0</v>
      </c>
      <c r="AB341" s="55">
        <f t="shared" si="421"/>
        <v>2.90888208249388E-07</v>
      </c>
      <c r="AC341" s="55">
        <f t="shared" si="392"/>
        <v>-1.9183229778693086E-07</v>
      </c>
      <c r="AD341" s="60">
        <f t="shared" si="393"/>
        <v>0</v>
      </c>
      <c r="AE341" s="60">
        <f t="shared" si="374"/>
        <v>3.1</v>
      </c>
      <c r="AF341" s="55">
        <f t="shared" si="394"/>
        <v>66.63799881063986</v>
      </c>
      <c r="AG341" s="55">
        <f t="shared" si="375"/>
        <v>-1.0835594756380268E-05</v>
      </c>
      <c r="AH341" s="55">
        <f t="shared" si="395"/>
        <v>-5.88603415844844E-06</v>
      </c>
      <c r="AI341" s="60">
        <f t="shared" si="396"/>
        <v>-0.012394752798040365</v>
      </c>
      <c r="AJ341" s="60">
        <f t="shared" si="376"/>
        <v>3.0876052472019597</v>
      </c>
      <c r="AK341" s="60">
        <f t="shared" si="397"/>
        <v>66.64103844885061</v>
      </c>
      <c r="AL341" s="60">
        <f t="shared" si="398"/>
        <v>0.08105617730348823</v>
      </c>
      <c r="AM341" s="55">
        <f t="shared" si="399"/>
        <v>0.1621182406411349</v>
      </c>
      <c r="AN341" s="55">
        <f t="shared" si="400"/>
        <v>163.51917050564902</v>
      </c>
      <c r="AO341" s="55">
        <f t="shared" si="401"/>
        <v>0.064406629478478</v>
      </c>
      <c r="AP341" s="55">
        <f t="shared" si="402"/>
        <v>0.03330498168417889</v>
      </c>
      <c r="AQ341" s="55">
        <f t="shared" si="403"/>
        <v>106.46620141144706</v>
      </c>
      <c r="AR341" s="55">
        <f t="shared" si="422"/>
        <v>17.412931997190153</v>
      </c>
      <c r="AS341" s="55">
        <f t="shared" si="404"/>
        <v>522.6393281986834</v>
      </c>
      <c r="AT341" s="55">
        <f t="shared" si="405"/>
        <v>125.60838014459318</v>
      </c>
      <c r="AU341" s="55">
        <f t="shared" si="406"/>
        <v>125.62590131324235</v>
      </c>
      <c r="AV341" s="55">
        <f t="shared" si="423"/>
        <v>-0.0011239521235921757</v>
      </c>
      <c r="AW341" s="55">
        <f t="shared" si="407"/>
        <v>0.5837580559632507</v>
      </c>
      <c r="AX341" s="55">
        <f t="shared" si="408"/>
        <v>0.07489207315873117</v>
      </c>
      <c r="AY341" s="55">
        <f t="shared" si="409"/>
        <v>2491.0888191751333</v>
      </c>
      <c r="AZ341">
        <f t="shared" si="410"/>
        <v>0.6212040925426163</v>
      </c>
      <c r="BA341">
        <f t="shared" si="411"/>
        <v>0.5463120193838851</v>
      </c>
      <c r="BB341">
        <f t="shared" si="416"/>
        <v>2.0241620569448022</v>
      </c>
      <c r="BC341">
        <f t="shared" si="417"/>
        <v>1.9492699837860707</v>
      </c>
      <c r="BD341">
        <f t="shared" si="412"/>
        <v>-0.0033700298421091013</v>
      </c>
      <c r="BE341">
        <f>SUM(AY341:AY$369)/$AY$370*100</f>
        <v>47.6725962774118</v>
      </c>
      <c r="BF341" s="107">
        <f t="shared" si="413"/>
        <v>1</v>
      </c>
      <c r="BG341">
        <f t="shared" si="414"/>
        <v>2491.0888191751333</v>
      </c>
    </row>
    <row r="342" spans="1:59" ht="12.75">
      <c r="A342" s="50"/>
      <c r="B342" s="55">
        <f t="shared" si="367"/>
        <v>-67.9170000000001</v>
      </c>
      <c r="C342" s="55">
        <f t="shared" si="368"/>
        <v>-67.9170000000001</v>
      </c>
      <c r="D342" s="60">
        <f t="shared" si="369"/>
        <v>-0.012383840477289576</v>
      </c>
      <c r="E342" s="55">
        <f t="shared" si="377"/>
        <v>0</v>
      </c>
      <c r="F342" s="55">
        <f t="shared" si="418"/>
        <v>2.90888208249388E-07</v>
      </c>
      <c r="G342" s="55">
        <f t="shared" si="419"/>
        <v>-1.9183229778693086E-07</v>
      </c>
      <c r="H342" s="60">
        <f t="shared" si="378"/>
        <v>0</v>
      </c>
      <c r="I342" s="60">
        <f t="shared" si="370"/>
        <v>3.1</v>
      </c>
      <c r="J342" s="55">
        <f t="shared" si="379"/>
        <v>-67.91700118936035</v>
      </c>
      <c r="K342" s="55">
        <f t="shared" si="371"/>
        <v>-1.765814334055496E-05</v>
      </c>
      <c r="L342" s="55">
        <f t="shared" si="380"/>
        <v>-9.40897461086479E-06</v>
      </c>
      <c r="M342" s="60">
        <f t="shared" si="381"/>
        <v>-0.012383840449503247</v>
      </c>
      <c r="N342" s="60">
        <f t="shared" si="372"/>
        <v>3.087616159550497</v>
      </c>
      <c r="O342" s="60">
        <f t="shared" si="382"/>
        <v>-67.91214225062738</v>
      </c>
      <c r="P342" s="60">
        <f t="shared" si="383"/>
        <v>-0.0826211348944127</v>
      </c>
      <c r="Q342" s="55">
        <f t="shared" si="384"/>
        <v>-0.16523286081421454</v>
      </c>
      <c r="R342" s="55">
        <f t="shared" si="385"/>
        <v>163.53349304412012</v>
      </c>
      <c r="S342" s="55">
        <f t="shared" si="386"/>
        <v>-0.06564609751537241</v>
      </c>
      <c r="T342" s="55">
        <f t="shared" si="387"/>
        <v>-0.033940665783469715</v>
      </c>
      <c r="U342" s="55">
        <f t="shared" si="388"/>
        <v>106.43008871918903</v>
      </c>
      <c r="V342" s="55">
        <f t="shared" si="420"/>
        <v>-17.74755677485068</v>
      </c>
      <c r="W342" s="55">
        <f t="shared" si="389"/>
        <v>522.6986850350708</v>
      </c>
      <c r="X342" s="55">
        <f t="shared" si="390"/>
        <v>125.64594682719371</v>
      </c>
      <c r="Y342" s="55">
        <f t="shared" si="415"/>
        <v>67.9170000000001</v>
      </c>
      <c r="Z342" s="60">
        <f t="shared" si="373"/>
        <v>-0.012383840477289576</v>
      </c>
      <c r="AA342" s="55">
        <f t="shared" si="391"/>
        <v>0</v>
      </c>
      <c r="AB342" s="55">
        <f t="shared" si="421"/>
        <v>2.90888208249388E-07</v>
      </c>
      <c r="AC342" s="55">
        <f t="shared" si="392"/>
        <v>-1.9183229778693086E-07</v>
      </c>
      <c r="AD342" s="60">
        <f t="shared" si="393"/>
        <v>0</v>
      </c>
      <c r="AE342" s="60">
        <f t="shared" si="374"/>
        <v>3.1</v>
      </c>
      <c r="AF342" s="55">
        <f t="shared" si="394"/>
        <v>67.91699881063985</v>
      </c>
      <c r="AG342" s="55">
        <f t="shared" si="375"/>
        <v>1.765808883546008E-05</v>
      </c>
      <c r="AH342" s="55">
        <f t="shared" si="395"/>
        <v>8.827170049603785E-06</v>
      </c>
      <c r="AI342" s="60">
        <f t="shared" si="396"/>
        <v>-0.012383840504620824</v>
      </c>
      <c r="AJ342" s="60">
        <f t="shared" si="376"/>
        <v>3.0876161594953793</v>
      </c>
      <c r="AK342" s="60">
        <f t="shared" si="397"/>
        <v>67.91244032470168</v>
      </c>
      <c r="AL342" s="60">
        <f t="shared" si="398"/>
        <v>0.08262091650962458</v>
      </c>
      <c r="AM342" s="55">
        <f t="shared" si="399"/>
        <v>0.16523300584919956</v>
      </c>
      <c r="AN342" s="55">
        <f t="shared" si="400"/>
        <v>163.53494613343196</v>
      </c>
      <c r="AO342" s="55">
        <f t="shared" si="401"/>
        <v>0.06564526782291977</v>
      </c>
      <c r="AP342" s="55">
        <f t="shared" si="402"/>
        <v>0.033942470203360026</v>
      </c>
      <c r="AQ342" s="55">
        <f t="shared" si="403"/>
        <v>106.42865035479815</v>
      </c>
      <c r="AR342" s="55">
        <f t="shared" si="422"/>
        <v>17.747332788098294</v>
      </c>
      <c r="AS342" s="55">
        <f t="shared" si="404"/>
        <v>522.6642799559133</v>
      </c>
      <c r="AT342" s="55">
        <f t="shared" si="405"/>
        <v>125.6115564729572</v>
      </c>
      <c r="AU342" s="55">
        <f t="shared" si="406"/>
        <v>125.62875119265458</v>
      </c>
      <c r="AV342" s="55">
        <f t="shared" si="423"/>
        <v>0.0017259272886320787</v>
      </c>
      <c r="AW342" s="55">
        <f t="shared" si="407"/>
        <v>0.5838554964843788</v>
      </c>
      <c r="AX342" s="55">
        <f t="shared" si="408"/>
        <v>0.1172063687139319</v>
      </c>
      <c r="AY342" s="55">
        <f t="shared" si="409"/>
        <v>21171.88018602566</v>
      </c>
      <c r="AZ342">
        <f t="shared" si="410"/>
        <v>0.6424586808413448</v>
      </c>
      <c r="BA342">
        <f t="shared" si="411"/>
        <v>0.5252523121274129</v>
      </c>
      <c r="BB342">
        <f t="shared" si="416"/>
        <v>2.0454166452435305</v>
      </c>
      <c r="BC342">
        <f t="shared" si="417"/>
        <v>1.9282102765295985</v>
      </c>
      <c r="BD342">
        <f t="shared" si="412"/>
        <v>-0.0032725893209808454</v>
      </c>
      <c r="BE342">
        <f>SUM(AY342:AY$369)/$AY$370*100</f>
        <v>46.83908017180071</v>
      </c>
      <c r="BF342" s="107">
        <f t="shared" si="413"/>
        <v>1</v>
      </c>
      <c r="BG342">
        <f t="shared" si="414"/>
        <v>21171.88018602566</v>
      </c>
    </row>
    <row r="343" spans="1:59" ht="12.75">
      <c r="A343" s="50"/>
      <c r="B343" s="55">
        <f t="shared" si="367"/>
        <v>-69.1960000000001</v>
      </c>
      <c r="C343" s="55">
        <f t="shared" si="368"/>
        <v>-69.1960000000001</v>
      </c>
      <c r="D343" s="60">
        <f t="shared" si="369"/>
        <v>-0.012334966018825666</v>
      </c>
      <c r="E343" s="55">
        <f t="shared" si="377"/>
        <v>0</v>
      </c>
      <c r="F343" s="55">
        <f t="shared" si="418"/>
        <v>2.90888208249388E-07</v>
      </c>
      <c r="G343" s="55">
        <f t="shared" si="419"/>
        <v>-1.9183229778693086E-07</v>
      </c>
      <c r="H343" s="60">
        <f t="shared" si="378"/>
        <v>0</v>
      </c>
      <c r="I343" s="60">
        <f t="shared" si="370"/>
        <v>3.1</v>
      </c>
      <c r="J343" s="55">
        <f t="shared" si="379"/>
        <v>-69.19600118936035</v>
      </c>
      <c r="K343" s="55">
        <f t="shared" si="371"/>
        <v>-4.7787736229720074E-05</v>
      </c>
      <c r="L343" s="55">
        <f t="shared" si="380"/>
        <v>-2.496690878842371E-05</v>
      </c>
      <c r="M343" s="60">
        <f t="shared" si="381"/>
        <v>-0.012334965954998611</v>
      </c>
      <c r="N343" s="60">
        <f t="shared" si="372"/>
        <v>3.0876650340450014</v>
      </c>
      <c r="O343" s="60">
        <f t="shared" si="382"/>
        <v>-69.18310789368525</v>
      </c>
      <c r="P343" s="60">
        <f t="shared" si="383"/>
        <v>-0.0841863857885433</v>
      </c>
      <c r="Q343" s="55">
        <f t="shared" si="384"/>
        <v>-0.16834780466829818</v>
      </c>
      <c r="R343" s="55">
        <f t="shared" si="385"/>
        <v>163.5496112372511</v>
      </c>
      <c r="S343" s="55">
        <f t="shared" si="386"/>
        <v>-0.0668848686167243</v>
      </c>
      <c r="T343" s="55">
        <f t="shared" si="387"/>
        <v>-0.03457806743484959</v>
      </c>
      <c r="U343" s="55">
        <f t="shared" si="388"/>
        <v>106.39177823442941</v>
      </c>
      <c r="V343" s="55">
        <f t="shared" si="420"/>
        <v>-18.081966155535845</v>
      </c>
      <c r="W343" s="55">
        <f t="shared" si="389"/>
        <v>522.7232288559564</v>
      </c>
      <c r="X343" s="55">
        <f t="shared" si="390"/>
        <v>125.64829835645082</v>
      </c>
      <c r="Y343" s="55">
        <f t="shared" si="415"/>
        <v>69.1960000000001</v>
      </c>
      <c r="Z343" s="60">
        <f t="shared" si="373"/>
        <v>-0.012334966018825666</v>
      </c>
      <c r="AA343" s="55">
        <f t="shared" si="391"/>
        <v>0</v>
      </c>
      <c r="AB343" s="55">
        <f t="shared" si="421"/>
        <v>2.90888208249388E-07</v>
      </c>
      <c r="AC343" s="55">
        <f t="shared" si="392"/>
        <v>-1.9183229778693086E-07</v>
      </c>
      <c r="AD343" s="60">
        <f t="shared" si="393"/>
        <v>0</v>
      </c>
      <c r="AE343" s="60">
        <f t="shared" si="374"/>
        <v>3.1</v>
      </c>
      <c r="AF343" s="55">
        <f t="shared" si="394"/>
        <v>69.19599881063985</v>
      </c>
      <c r="AG343" s="55">
        <f t="shared" si="375"/>
        <v>4.7787678653554017E-05</v>
      </c>
      <c r="AH343" s="55">
        <f t="shared" si="395"/>
        <v>2.4385102640616795E-05</v>
      </c>
      <c r="AI343" s="60">
        <f t="shared" si="396"/>
        <v>-0.012334966082654386</v>
      </c>
      <c r="AJ343" s="60">
        <f t="shared" si="376"/>
        <v>3.0876650339173457</v>
      </c>
      <c r="AK343" s="60">
        <f t="shared" si="397"/>
        <v>69.18340596860745</v>
      </c>
      <c r="AL343" s="60">
        <f t="shared" si="398"/>
        <v>0.08418616745104908</v>
      </c>
      <c r="AM343" s="55">
        <f t="shared" si="399"/>
        <v>0.16834794979945755</v>
      </c>
      <c r="AN343" s="55">
        <f t="shared" si="400"/>
        <v>163.55103763376115</v>
      </c>
      <c r="AO343" s="55">
        <f t="shared" si="401"/>
        <v>0.0668840388488228</v>
      </c>
      <c r="AP343" s="55">
        <f t="shared" si="402"/>
        <v>0.03457987210181196</v>
      </c>
      <c r="AQ343" s="55">
        <f t="shared" si="403"/>
        <v>106.39036684166155</v>
      </c>
      <c r="AR343" s="55">
        <f t="shared" si="422"/>
        <v>18.08174216682935</v>
      </c>
      <c r="AS343" s="55">
        <f t="shared" si="404"/>
        <v>522.6894521800259</v>
      </c>
      <c r="AT343" s="55">
        <f t="shared" si="405"/>
        <v>125.61453668426225</v>
      </c>
      <c r="AU343" s="55">
        <f t="shared" si="406"/>
        <v>125.6314170795021</v>
      </c>
      <c r="AV343" s="55">
        <f t="shared" si="423"/>
        <v>0.004391814136155858</v>
      </c>
      <c r="AW343" s="55">
        <f t="shared" si="407"/>
        <v>0.5839546850005309</v>
      </c>
      <c r="AX343" s="55">
        <f t="shared" si="408"/>
        <v>0.3038499311154371</v>
      </c>
      <c r="AY343" s="55">
        <f t="shared" si="409"/>
        <v>2231.495384725303</v>
      </c>
      <c r="AZ343">
        <f t="shared" si="410"/>
        <v>0.7358796505582494</v>
      </c>
      <c r="BA343">
        <f t="shared" si="411"/>
        <v>0.4320297194428124</v>
      </c>
      <c r="BB343">
        <f t="shared" si="416"/>
        <v>2.138837614960435</v>
      </c>
      <c r="BC343">
        <f t="shared" si="417"/>
        <v>1.834987683844998</v>
      </c>
      <c r="BD343">
        <f t="shared" si="412"/>
        <v>-0.003173400804828752</v>
      </c>
      <c r="BE343">
        <f>SUM(AY343:AY$369)/$AY$370*100</f>
        <v>39.75498787236837</v>
      </c>
      <c r="BF343" s="107">
        <f t="shared" si="413"/>
        <v>1</v>
      </c>
      <c r="BG343">
        <f t="shared" si="414"/>
        <v>2231.495384725303</v>
      </c>
    </row>
    <row r="344" spans="1:59" ht="12.75">
      <c r="A344" s="50"/>
      <c r="B344" s="55">
        <f t="shared" si="367"/>
        <v>-70.4750000000001</v>
      </c>
      <c r="C344" s="55">
        <f t="shared" si="368"/>
        <v>-70.4750000000001</v>
      </c>
      <c r="D344" s="60">
        <f t="shared" si="369"/>
        <v>-0.01224599147151284</v>
      </c>
      <c r="E344" s="55">
        <f t="shared" si="377"/>
        <v>0</v>
      </c>
      <c r="F344" s="55">
        <f t="shared" si="418"/>
        <v>2.90888208249388E-07</v>
      </c>
      <c r="G344" s="55">
        <f t="shared" si="419"/>
        <v>-1.9183229778693086E-07</v>
      </c>
      <c r="H344" s="60">
        <f t="shared" si="378"/>
        <v>0</v>
      </c>
      <c r="I344" s="60">
        <f t="shared" si="370"/>
        <v>3.1</v>
      </c>
      <c r="J344" s="55">
        <f t="shared" si="379"/>
        <v>-70.47500118936034</v>
      </c>
      <c r="K344" s="55">
        <f t="shared" si="371"/>
        <v>-7.958395102929117E-05</v>
      </c>
      <c r="L344" s="55">
        <f t="shared" si="380"/>
        <v>-4.138543198598675E-05</v>
      </c>
      <c r="M344" s="60">
        <f t="shared" si="381"/>
        <v>-0.012245991369651876</v>
      </c>
      <c r="N344" s="60">
        <f t="shared" si="372"/>
        <v>3.0877540086303483</v>
      </c>
      <c r="O344" s="60">
        <f t="shared" si="382"/>
        <v>-70.45362911210853</v>
      </c>
      <c r="P344" s="60">
        <f t="shared" si="383"/>
        <v>-0.08575215787474413</v>
      </c>
      <c r="Q344" s="55">
        <f t="shared" si="384"/>
        <v>-0.1714629303175023</v>
      </c>
      <c r="R344" s="55">
        <f t="shared" si="385"/>
        <v>163.56604514972014</v>
      </c>
      <c r="S344" s="55">
        <f t="shared" si="386"/>
        <v>-0.06812377419716963</v>
      </c>
      <c r="T344" s="55">
        <f t="shared" si="387"/>
        <v>-0.035215381923163036</v>
      </c>
      <c r="U344" s="55">
        <f t="shared" si="388"/>
        <v>106.35273531417232</v>
      </c>
      <c r="V344" s="55">
        <f t="shared" si="420"/>
        <v>-18.416384086906998</v>
      </c>
      <c r="W344" s="55">
        <f t="shared" si="389"/>
        <v>522.7480035954503</v>
      </c>
      <c r="X344" s="55">
        <f t="shared" si="390"/>
        <v>125.65046408815647</v>
      </c>
      <c r="Y344" s="55">
        <f t="shared" si="415"/>
        <v>70.4750000000001</v>
      </c>
      <c r="Z344" s="60">
        <f t="shared" si="373"/>
        <v>-0.01224599147151284</v>
      </c>
      <c r="AA344" s="55">
        <f t="shared" si="391"/>
        <v>0</v>
      </c>
      <c r="AB344" s="55">
        <f t="shared" si="421"/>
        <v>2.90888208249388E-07</v>
      </c>
      <c r="AC344" s="55">
        <f t="shared" si="392"/>
        <v>-1.9183229778693086E-07</v>
      </c>
      <c r="AD344" s="60">
        <f t="shared" si="393"/>
        <v>0</v>
      </c>
      <c r="AE344" s="60">
        <f t="shared" si="374"/>
        <v>3.1</v>
      </c>
      <c r="AF344" s="55">
        <f t="shared" si="394"/>
        <v>70.47499881063985</v>
      </c>
      <c r="AG344" s="55">
        <f t="shared" si="375"/>
        <v>7.958389032494337E-05</v>
      </c>
      <c r="AH344" s="55">
        <f t="shared" si="395"/>
        <v>4.080362422135829E-05</v>
      </c>
      <c r="AI344" s="60">
        <f t="shared" si="396"/>
        <v>-0.012245991573826998</v>
      </c>
      <c r="AJ344" s="60">
        <f t="shared" si="376"/>
        <v>3.087754008426173</v>
      </c>
      <c r="AK344" s="60">
        <f t="shared" si="397"/>
        <v>70.45392718791778</v>
      </c>
      <c r="AL344" s="60">
        <f t="shared" si="398"/>
        <v>0.08575193958550732</v>
      </c>
      <c r="AM344" s="55">
        <f t="shared" si="399"/>
        <v>0.1714630755467933</v>
      </c>
      <c r="AN344" s="55">
        <f t="shared" si="400"/>
        <v>163.56744582563522</v>
      </c>
      <c r="AO344" s="55">
        <f t="shared" si="401"/>
        <v>0.06812294435231571</v>
      </c>
      <c r="AP344" s="55">
        <f t="shared" si="402"/>
        <v>0.03521718684216188</v>
      </c>
      <c r="AQ344" s="55">
        <f t="shared" si="403"/>
        <v>106.35134992090588</v>
      </c>
      <c r="AR344" s="55">
        <f t="shared" si="422"/>
        <v>18.416160096189714</v>
      </c>
      <c r="AS344" s="55">
        <f t="shared" si="404"/>
        <v>522.7148323929779</v>
      </c>
      <c r="AT344" s="55">
        <f t="shared" si="405"/>
        <v>125.61730816833267</v>
      </c>
      <c r="AU344" s="55">
        <f t="shared" si="406"/>
        <v>125.63388570306303</v>
      </c>
      <c r="AV344" s="55">
        <f t="shared" si="423"/>
        <v>0.006860437697085331</v>
      </c>
      <c r="AW344" s="55">
        <f t="shared" si="407"/>
        <v>0.584055616322743</v>
      </c>
      <c r="AX344" s="55">
        <f t="shared" si="408"/>
        <v>0.483398101014279</v>
      </c>
      <c r="AY344" s="55">
        <f t="shared" si="409"/>
        <v>1263.8170804179827</v>
      </c>
      <c r="AZ344">
        <f t="shared" si="410"/>
        <v>0.8257546668298825</v>
      </c>
      <c r="BA344">
        <f t="shared" si="411"/>
        <v>0.3423565658156036</v>
      </c>
      <c r="BB344">
        <f t="shared" si="416"/>
        <v>2.228712631232068</v>
      </c>
      <c r="BC344">
        <f t="shared" si="417"/>
        <v>1.7453145302177893</v>
      </c>
      <c r="BD344">
        <f t="shared" si="412"/>
        <v>-0.0030724694826167465</v>
      </c>
      <c r="BE344">
        <f>SUM(AY344:AY$369)/$AY$370*100</f>
        <v>39.00833149928039</v>
      </c>
      <c r="BF344" s="107">
        <f t="shared" si="413"/>
        <v>1</v>
      </c>
      <c r="BG344">
        <f t="shared" si="414"/>
        <v>1263.8170804179827</v>
      </c>
    </row>
    <row r="345" spans="1:59" ht="12.75">
      <c r="A345" s="50"/>
      <c r="B345" s="55">
        <f t="shared" si="367"/>
        <v>-71.75400000000009</v>
      </c>
      <c r="C345" s="55">
        <f t="shared" si="368"/>
        <v>-71.75400000000009</v>
      </c>
      <c r="D345" s="60">
        <f t="shared" si="369"/>
        <v>-0.012114738548457349</v>
      </c>
      <c r="E345" s="55">
        <f t="shared" si="377"/>
        <v>0</v>
      </c>
      <c r="F345" s="55">
        <f t="shared" si="418"/>
        <v>2.90888208249388E-07</v>
      </c>
      <c r="G345" s="55">
        <f t="shared" si="419"/>
        <v>-1.9183229778693086E-07</v>
      </c>
      <c r="H345" s="60">
        <f t="shared" si="378"/>
        <v>0</v>
      </c>
      <c r="I345" s="60">
        <f t="shared" si="370"/>
        <v>3.1</v>
      </c>
      <c r="J345" s="55">
        <f t="shared" si="379"/>
        <v>-71.75400118936034</v>
      </c>
      <c r="K345" s="55">
        <f t="shared" si="371"/>
        <v>-0.00011307749882837406</v>
      </c>
      <c r="L345" s="55">
        <f t="shared" si="380"/>
        <v>-5.8680402487277936E-05</v>
      </c>
      <c r="M345" s="60">
        <f t="shared" si="381"/>
        <v>-0.012114738406077907</v>
      </c>
      <c r="N345" s="60">
        <f t="shared" si="372"/>
        <v>3.087885261593922</v>
      </c>
      <c r="O345" s="60">
        <f t="shared" si="382"/>
        <v>-71.7236977140934</v>
      </c>
      <c r="P345" s="60">
        <f t="shared" si="383"/>
        <v>-0.08731846060023962</v>
      </c>
      <c r="Q345" s="55">
        <f t="shared" si="384"/>
        <v>-0.17457824079799197</v>
      </c>
      <c r="R345" s="55">
        <f t="shared" si="385"/>
        <v>163.58279566921453</v>
      </c>
      <c r="S345" s="55">
        <f t="shared" si="386"/>
        <v>-0.06936281601384611</v>
      </c>
      <c r="T345" s="55">
        <f t="shared" si="387"/>
        <v>-0.03585260877029975</v>
      </c>
      <c r="U345" s="55">
        <f t="shared" si="388"/>
        <v>106.31295893756834</v>
      </c>
      <c r="V345" s="55">
        <f t="shared" si="420"/>
        <v>-18.75081052079314</v>
      </c>
      <c r="W345" s="55">
        <f t="shared" si="389"/>
        <v>522.7729952736403</v>
      </c>
      <c r="X345" s="55">
        <f t="shared" si="390"/>
        <v>125.65242990923696</v>
      </c>
      <c r="Y345" s="55">
        <f t="shared" si="415"/>
        <v>71.75400000000009</v>
      </c>
      <c r="Z345" s="60">
        <f t="shared" si="373"/>
        <v>-0.012114738548457349</v>
      </c>
      <c r="AA345" s="55">
        <f t="shared" si="391"/>
        <v>0</v>
      </c>
      <c r="AB345" s="55">
        <f t="shared" si="421"/>
        <v>2.90888208249388E-07</v>
      </c>
      <c r="AC345" s="55">
        <f t="shared" si="392"/>
        <v>-1.9183229778693086E-07</v>
      </c>
      <c r="AD345" s="60">
        <f t="shared" si="393"/>
        <v>0</v>
      </c>
      <c r="AE345" s="60">
        <f t="shared" si="374"/>
        <v>3.1</v>
      </c>
      <c r="AF345" s="55">
        <f t="shared" si="394"/>
        <v>71.75399881063984</v>
      </c>
      <c r="AG345" s="55">
        <f t="shared" si="375"/>
        <v>0.00011307743493871661</v>
      </c>
      <c r="AH345" s="55">
        <f t="shared" si="395"/>
        <v>5.809859307542059E-05</v>
      </c>
      <c r="AI345" s="60">
        <f t="shared" si="396"/>
        <v>-0.01211473869083679</v>
      </c>
      <c r="AJ345" s="60">
        <f t="shared" si="376"/>
        <v>3.087885261309163</v>
      </c>
      <c r="AK345" s="60">
        <f t="shared" si="397"/>
        <v>71.7239957908302</v>
      </c>
      <c r="AL345" s="60">
        <f t="shared" si="398"/>
        <v>0.08731824236022838</v>
      </c>
      <c r="AM345" s="55">
        <f t="shared" si="399"/>
        <v>0.17457838612738133</v>
      </c>
      <c r="AN345" s="55">
        <f t="shared" si="400"/>
        <v>163.58417154477155</v>
      </c>
      <c r="AO345" s="55">
        <f t="shared" si="401"/>
        <v>0.06936198609053054</v>
      </c>
      <c r="AP345" s="55">
        <f t="shared" si="402"/>
        <v>0.035854413946320246</v>
      </c>
      <c r="AQ345" s="55">
        <f t="shared" si="403"/>
        <v>106.3115986236532</v>
      </c>
      <c r="AR345" s="55">
        <f t="shared" si="422"/>
        <v>18.750586528007165</v>
      </c>
      <c r="AS345" s="55">
        <f t="shared" si="404"/>
        <v>522.7404078419139</v>
      </c>
      <c r="AT345" s="55">
        <f t="shared" si="405"/>
        <v>125.6198580391524</v>
      </c>
      <c r="AU345" s="55">
        <f t="shared" si="406"/>
        <v>125.6361435638557</v>
      </c>
      <c r="AV345" s="55">
        <f t="shared" si="423"/>
        <v>0.009118298489752874</v>
      </c>
      <c r="AW345" s="55">
        <f t="shared" si="407"/>
        <v>0.5841582849174544</v>
      </c>
      <c r="AX345" s="55">
        <f t="shared" si="408"/>
        <v>0.6541263484968388</v>
      </c>
      <c r="AY345" s="55">
        <f t="shared" si="409"/>
        <v>936.6828716465378</v>
      </c>
      <c r="AZ345">
        <f t="shared" si="410"/>
        <v>0.9112214591658738</v>
      </c>
      <c r="BA345">
        <f t="shared" si="411"/>
        <v>0.25709511066903495</v>
      </c>
      <c r="BB345">
        <f t="shared" si="416"/>
        <v>2.3141794235680595</v>
      </c>
      <c r="BC345">
        <f t="shared" si="417"/>
        <v>1.6600530750712206</v>
      </c>
      <c r="BD345">
        <f t="shared" si="412"/>
        <v>-0.0029698008879055493</v>
      </c>
      <c r="BE345">
        <f>SUM(AY345:AY$369)/$AY$370*100</f>
        <v>38.585459427049905</v>
      </c>
      <c r="BF345" s="107">
        <f t="shared" si="413"/>
        <v>1</v>
      </c>
      <c r="BG345">
        <f t="shared" si="414"/>
        <v>936.6828716465378</v>
      </c>
    </row>
    <row r="346" spans="1:59" ht="12.75">
      <c r="A346" s="50"/>
      <c r="B346" s="55">
        <f t="shared" si="367"/>
        <v>-73.03300000000009</v>
      </c>
      <c r="C346" s="55">
        <f t="shared" si="368"/>
        <v>-73.03300000000009</v>
      </c>
      <c r="D346" s="60">
        <f t="shared" si="369"/>
        <v>-0.01193898861326792</v>
      </c>
      <c r="E346" s="55">
        <f t="shared" si="377"/>
        <v>0</v>
      </c>
      <c r="F346" s="55">
        <f t="shared" si="418"/>
        <v>2.90888208249388E-07</v>
      </c>
      <c r="G346" s="55">
        <f t="shared" si="419"/>
        <v>-1.9183229778693086E-07</v>
      </c>
      <c r="H346" s="60">
        <f t="shared" si="378"/>
        <v>0</v>
      </c>
      <c r="I346" s="60">
        <f t="shared" si="370"/>
        <v>3.1</v>
      </c>
      <c r="J346" s="55">
        <f t="shared" si="379"/>
        <v>-73.03300118936033</v>
      </c>
      <c r="K346" s="55">
        <f t="shared" si="371"/>
        <v>-0.00014829908614627518</v>
      </c>
      <c r="L346" s="55">
        <f t="shared" si="380"/>
        <v>-7.686767623975058E-05</v>
      </c>
      <c r="M346" s="60">
        <f t="shared" si="381"/>
        <v>-0.011938988428300878</v>
      </c>
      <c r="N346" s="60">
        <f t="shared" si="372"/>
        <v>3.0880610115716993</v>
      </c>
      <c r="O346" s="60">
        <f t="shared" si="382"/>
        <v>-72.9933055086615</v>
      </c>
      <c r="P346" s="60">
        <f t="shared" si="383"/>
        <v>-0.08888530340149782</v>
      </c>
      <c r="Q346" s="55">
        <f t="shared" si="384"/>
        <v>-0.1776937391267559</v>
      </c>
      <c r="R346" s="55">
        <f t="shared" si="385"/>
        <v>163.59986369626012</v>
      </c>
      <c r="S346" s="55">
        <f t="shared" si="386"/>
        <v>-0.07060199578420755</v>
      </c>
      <c r="T346" s="55">
        <f t="shared" si="387"/>
        <v>-0.03648974755834081</v>
      </c>
      <c r="U346" s="55">
        <f t="shared" si="388"/>
        <v>106.27244806998061</v>
      </c>
      <c r="V346" s="55">
        <f t="shared" si="420"/>
        <v>-19.08524539785701</v>
      </c>
      <c r="W346" s="55">
        <f t="shared" si="389"/>
        <v>522.7981897270203</v>
      </c>
      <c r="X346" s="55">
        <f t="shared" si="390"/>
        <v>125.65418152207485</v>
      </c>
      <c r="Y346" s="55">
        <f t="shared" si="415"/>
        <v>73.03300000000009</v>
      </c>
      <c r="Z346" s="60">
        <f t="shared" si="373"/>
        <v>-0.01193898861326792</v>
      </c>
      <c r="AA346" s="55">
        <f t="shared" si="391"/>
        <v>0</v>
      </c>
      <c r="AB346" s="55">
        <f t="shared" si="421"/>
        <v>2.90888208249388E-07</v>
      </c>
      <c r="AC346" s="55">
        <f t="shared" si="392"/>
        <v>-1.9183229778693086E-07</v>
      </c>
      <c r="AD346" s="60">
        <f t="shared" si="393"/>
        <v>0</v>
      </c>
      <c r="AE346" s="60">
        <f t="shared" si="374"/>
        <v>3.1</v>
      </c>
      <c r="AF346" s="55">
        <f t="shared" si="394"/>
        <v>73.03299881063984</v>
      </c>
      <c r="AG346" s="55">
        <f t="shared" si="375"/>
        <v>0.00014829901901421139</v>
      </c>
      <c r="AH346" s="55">
        <f t="shared" si="395"/>
        <v>7.628586515014059E-05</v>
      </c>
      <c r="AI346" s="60">
        <f t="shared" si="396"/>
        <v>-0.011938988797779992</v>
      </c>
      <c r="AJ346" s="60">
        <f t="shared" si="376"/>
        <v>3.08806101120222</v>
      </c>
      <c r="AK346" s="60">
        <f t="shared" si="397"/>
        <v>72.99360358636771</v>
      </c>
      <c r="AL346" s="60">
        <f t="shared" si="398"/>
        <v>0.08888508521168478</v>
      </c>
      <c r="AM346" s="55">
        <f t="shared" si="399"/>
        <v>0.17769388455821944</v>
      </c>
      <c r="AN346" s="55">
        <f t="shared" si="400"/>
        <v>163.6012156433659</v>
      </c>
      <c r="AO346" s="55">
        <f t="shared" si="401"/>
        <v>0.0706011657809154</v>
      </c>
      <c r="AP346" s="55">
        <f t="shared" si="402"/>
        <v>0.03649155299638865</v>
      </c>
      <c r="AQ346" s="55">
        <f t="shared" si="403"/>
        <v>106.2711119635984</v>
      </c>
      <c r="AR346" s="55">
        <f t="shared" si="422"/>
        <v>19.085021402943205</v>
      </c>
      <c r="AS346" s="55">
        <f t="shared" si="404"/>
        <v>522.7661655044533</v>
      </c>
      <c r="AT346" s="55">
        <f t="shared" si="405"/>
        <v>125.62217314023133</v>
      </c>
      <c r="AU346" s="55">
        <f t="shared" si="406"/>
        <v>125.63817693488393</v>
      </c>
      <c r="AV346" s="55">
        <f t="shared" si="423"/>
        <v>0.011151669517985852</v>
      </c>
      <c r="AW346" s="55">
        <f t="shared" si="407"/>
        <v>0.5842626849752632</v>
      </c>
      <c r="AX346" s="55">
        <f t="shared" si="408"/>
        <v>0.8142247752974464</v>
      </c>
      <c r="AY346" s="55">
        <f t="shared" si="409"/>
        <v>787.7404190641885</v>
      </c>
      <c r="AZ346">
        <f t="shared" si="410"/>
        <v>0.9913750726239865</v>
      </c>
      <c r="BA346">
        <f t="shared" si="411"/>
        <v>0.17715029732654003</v>
      </c>
      <c r="BB346">
        <f t="shared" si="416"/>
        <v>2.394333037026172</v>
      </c>
      <c r="BC346">
        <f t="shared" si="417"/>
        <v>1.5801082617287256</v>
      </c>
      <c r="BD346">
        <f t="shared" si="412"/>
        <v>-0.002865400830096565</v>
      </c>
      <c r="BE346">
        <f>SUM(AY346:AY$369)/$AY$370*100</f>
        <v>38.272046170421845</v>
      </c>
      <c r="BF346" s="107">
        <f t="shared" si="413"/>
        <v>1</v>
      </c>
      <c r="BG346">
        <f t="shared" si="414"/>
        <v>787.7404190641885</v>
      </c>
    </row>
    <row r="347" spans="1:59" ht="12.75">
      <c r="A347" s="50"/>
      <c r="B347" s="55">
        <f t="shared" si="367"/>
        <v>-74.31200000000008</v>
      </c>
      <c r="C347" s="55">
        <f t="shared" si="368"/>
        <v>-74.31200000000008</v>
      </c>
      <c r="D347" s="60">
        <f t="shared" si="369"/>
        <v>-0.01171648265804992</v>
      </c>
      <c r="E347" s="55">
        <f t="shared" si="377"/>
        <v>0</v>
      </c>
      <c r="F347" s="55">
        <f t="shared" si="418"/>
        <v>2.90888208249388E-07</v>
      </c>
      <c r="G347" s="55">
        <f t="shared" si="419"/>
        <v>-1.9183229778693086E-07</v>
      </c>
      <c r="H347" s="60">
        <f t="shared" si="378"/>
        <v>0</v>
      </c>
      <c r="I347" s="60">
        <f t="shared" si="370"/>
        <v>3.1</v>
      </c>
      <c r="J347" s="55">
        <f t="shared" si="379"/>
        <v>-74.31200118936033</v>
      </c>
      <c r="K347" s="55">
        <f t="shared" si="371"/>
        <v>-0.00018527941490339983</v>
      </c>
      <c r="L347" s="55">
        <f t="shared" si="380"/>
        <v>-9.59631068432464E-05</v>
      </c>
      <c r="M347" s="60">
        <f t="shared" si="381"/>
        <v>-0.011716482428844932</v>
      </c>
      <c r="N347" s="60">
        <f t="shared" si="372"/>
        <v>3.0882835175711554</v>
      </c>
      <c r="O347" s="60">
        <f t="shared" si="382"/>
        <v>-74.26244430563546</v>
      </c>
      <c r="P347" s="60">
        <f t="shared" si="383"/>
        <v>-0.09045269570398762</v>
      </c>
      <c r="Q347" s="55">
        <f t="shared" si="384"/>
        <v>-0.180809428301132</v>
      </c>
      <c r="R347" s="55">
        <f t="shared" si="385"/>
        <v>163.61725014430607</v>
      </c>
      <c r="S347" s="55">
        <f t="shared" si="386"/>
        <v>-0.07184131518534004</v>
      </c>
      <c r="T347" s="55">
        <f t="shared" si="387"/>
        <v>-0.03712679793045193</v>
      </c>
      <c r="U347" s="55">
        <f t="shared" si="388"/>
        <v>106.23120166297991</v>
      </c>
      <c r="V347" s="55">
        <f t="shared" si="420"/>
        <v>-19.419688647408666</v>
      </c>
      <c r="W347" s="55">
        <f t="shared" si="389"/>
        <v>522.8235726060501</v>
      </c>
      <c r="X347" s="55">
        <f t="shared" si="390"/>
        <v>125.65570444214995</v>
      </c>
      <c r="Y347" s="55">
        <f t="shared" si="415"/>
        <v>74.31200000000008</v>
      </c>
      <c r="Z347" s="60">
        <f t="shared" si="373"/>
        <v>-0.01171648265804992</v>
      </c>
      <c r="AA347" s="55">
        <f t="shared" si="391"/>
        <v>0</v>
      </c>
      <c r="AB347" s="55">
        <f t="shared" si="421"/>
        <v>2.90888208249388E-07</v>
      </c>
      <c r="AC347" s="55">
        <f t="shared" si="392"/>
        <v>-1.9183229778693086E-07</v>
      </c>
      <c r="AD347" s="60">
        <f t="shared" si="393"/>
        <v>0</v>
      </c>
      <c r="AE347" s="60">
        <f t="shared" si="374"/>
        <v>3.1</v>
      </c>
      <c r="AF347" s="55">
        <f t="shared" si="394"/>
        <v>74.31199881063984</v>
      </c>
      <c r="AG347" s="55">
        <f t="shared" si="375"/>
        <v>0.000185279344471833</v>
      </c>
      <c r="AH347" s="55">
        <f t="shared" si="395"/>
        <v>9.538129404521766E-05</v>
      </c>
      <c r="AI347" s="60">
        <f t="shared" si="396"/>
        <v>-0.011716482887709767</v>
      </c>
      <c r="AJ347" s="60">
        <f t="shared" si="376"/>
        <v>3.0882835171122904</v>
      </c>
      <c r="AK347" s="60">
        <f t="shared" si="397"/>
        <v>74.26274238435438</v>
      </c>
      <c r="AL347" s="60">
        <f t="shared" si="398"/>
        <v>0.09045247756535012</v>
      </c>
      <c r="AM347" s="55">
        <f t="shared" si="399"/>
        <v>0.18080957383665502</v>
      </c>
      <c r="AN347" s="55">
        <f t="shared" si="400"/>
        <v>163.61857898986426</v>
      </c>
      <c r="AO347" s="55">
        <f t="shared" si="401"/>
        <v>0.07184048510055094</v>
      </c>
      <c r="AP347" s="55">
        <f t="shared" si="402"/>
        <v>0.03712860363555315</v>
      </c>
      <c r="AQ347" s="55">
        <f t="shared" si="403"/>
        <v>106.2298889373169</v>
      </c>
      <c r="AR347" s="55">
        <f t="shared" si="422"/>
        <v>19.419464650306764</v>
      </c>
      <c r="AS347" s="55">
        <f t="shared" si="404"/>
        <v>522.792092093646</v>
      </c>
      <c r="AT347" s="55">
        <f t="shared" si="405"/>
        <v>125.624240049641</v>
      </c>
      <c r="AU347" s="55">
        <f t="shared" si="406"/>
        <v>125.63997186297614</v>
      </c>
      <c r="AV347" s="55">
        <f t="shared" si="423"/>
        <v>0.012946597610195454</v>
      </c>
      <c r="AW347" s="55">
        <f t="shared" si="407"/>
        <v>0.5843688104063286</v>
      </c>
      <c r="AX347" s="55">
        <f t="shared" si="408"/>
        <v>0.9617967798504862</v>
      </c>
      <c r="AY347" s="55">
        <f t="shared" si="409"/>
        <v>719.0411388496702</v>
      </c>
      <c r="AZ347">
        <f t="shared" si="410"/>
        <v>1.0652672003315717</v>
      </c>
      <c r="BA347">
        <f t="shared" si="411"/>
        <v>0.10347042048108551</v>
      </c>
      <c r="BB347">
        <f t="shared" si="416"/>
        <v>2.4682251647337576</v>
      </c>
      <c r="BC347">
        <f t="shared" si="417"/>
        <v>1.5064283848832711</v>
      </c>
      <c r="BD347">
        <f t="shared" si="412"/>
        <v>-0.0027592753990313135</v>
      </c>
      <c r="BE347">
        <f>SUM(AY347:AY$369)/$AY$370*100</f>
        <v>38.00846892609531</v>
      </c>
      <c r="BF347" s="107">
        <f t="shared" si="413"/>
        <v>1</v>
      </c>
      <c r="BG347">
        <f t="shared" si="414"/>
        <v>719.0411388496702</v>
      </c>
    </row>
    <row r="348" spans="1:59" ht="12.75">
      <c r="A348" s="50"/>
      <c r="B348" s="55">
        <f t="shared" si="367"/>
        <v>-75.59100000000008</v>
      </c>
      <c r="C348" s="55">
        <f t="shared" si="368"/>
        <v>-75.59100000000008</v>
      </c>
      <c r="D348" s="60">
        <f t="shared" si="369"/>
        <v>-0.011444921284042064</v>
      </c>
      <c r="E348" s="55">
        <f t="shared" si="377"/>
        <v>0</v>
      </c>
      <c r="F348" s="55">
        <f t="shared" si="418"/>
        <v>2.90888208249388E-07</v>
      </c>
      <c r="G348" s="55">
        <f t="shared" si="419"/>
        <v>-1.9183229778693086E-07</v>
      </c>
      <c r="H348" s="60">
        <f t="shared" si="378"/>
        <v>0</v>
      </c>
      <c r="I348" s="60">
        <f t="shared" si="370"/>
        <v>3.1</v>
      </c>
      <c r="J348" s="55">
        <f t="shared" si="379"/>
        <v>-75.59100118936033</v>
      </c>
      <c r="K348" s="55">
        <f t="shared" si="371"/>
        <v>-0.00022404918239476296</v>
      </c>
      <c r="L348" s="55">
        <f t="shared" si="380"/>
        <v>-0.00011598254554037404</v>
      </c>
      <c r="M348" s="60">
        <f t="shared" si="381"/>
        <v>-0.011444921008000986</v>
      </c>
      <c r="N348" s="60">
        <f t="shared" si="372"/>
        <v>3.088555078991999</v>
      </c>
      <c r="O348" s="60">
        <f t="shared" si="382"/>
        <v>-75.53110591561237</v>
      </c>
      <c r="P348" s="60">
        <f t="shared" si="383"/>
        <v>-0.09202064692193396</v>
      </c>
      <c r="Q348" s="55">
        <f t="shared" si="384"/>
        <v>-0.18392531129832754</v>
      </c>
      <c r="R348" s="55">
        <f t="shared" si="385"/>
        <v>163.6349559397991</v>
      </c>
      <c r="S348" s="55">
        <f t="shared" si="386"/>
        <v>-0.07308077585327889</v>
      </c>
      <c r="T348" s="55">
        <f t="shared" si="387"/>
        <v>-0.03776375959176975</v>
      </c>
      <c r="U348" s="55">
        <f t="shared" si="388"/>
        <v>106.18921865435232</v>
      </c>
      <c r="V348" s="55">
        <f t="shared" si="420"/>
        <v>-19.754140187219708</v>
      </c>
      <c r="W348" s="55">
        <f t="shared" si="389"/>
        <v>522.8491293730483</v>
      </c>
      <c r="X348" s="55">
        <f t="shared" si="390"/>
        <v>125.65698399601342</v>
      </c>
      <c r="Y348" s="55">
        <f t="shared" si="415"/>
        <v>75.59100000000008</v>
      </c>
      <c r="Z348" s="60">
        <f t="shared" si="373"/>
        <v>-0.011444921284042064</v>
      </c>
      <c r="AA348" s="55">
        <f t="shared" si="391"/>
        <v>0</v>
      </c>
      <c r="AB348" s="55">
        <f t="shared" si="421"/>
        <v>2.90888208249388E-07</v>
      </c>
      <c r="AC348" s="55">
        <f t="shared" si="392"/>
        <v>-1.9183229778693086E-07</v>
      </c>
      <c r="AD348" s="60">
        <f t="shared" si="393"/>
        <v>0</v>
      </c>
      <c r="AE348" s="60">
        <f t="shared" si="374"/>
        <v>3.1</v>
      </c>
      <c r="AF348" s="55">
        <f t="shared" si="394"/>
        <v>75.59099881063983</v>
      </c>
      <c r="AG348" s="55">
        <f t="shared" si="375"/>
        <v>0.00022404910860660335</v>
      </c>
      <c r="AH348" s="55">
        <f t="shared" si="395"/>
        <v>0.00011540073100311127</v>
      </c>
      <c r="AI348" s="60">
        <f t="shared" si="396"/>
        <v>-0.01144492156053789</v>
      </c>
      <c r="AJ348" s="60">
        <f t="shared" si="376"/>
        <v>3.0885550784394624</v>
      </c>
      <c r="AK348" s="60">
        <f t="shared" si="397"/>
        <v>75.53140399538876</v>
      </c>
      <c r="AL348" s="60">
        <f t="shared" si="398"/>
        <v>0.09202042883545407</v>
      </c>
      <c r="AM348" s="55">
        <f t="shared" si="399"/>
        <v>0.18392545693990503</v>
      </c>
      <c r="AN348" s="55">
        <f t="shared" si="400"/>
        <v>163.6362624687609</v>
      </c>
      <c r="AO348" s="55">
        <f t="shared" si="401"/>
        <v>0.07307994568546511</v>
      </c>
      <c r="AP348" s="55">
        <f t="shared" si="402"/>
        <v>0.03776556556897481</v>
      </c>
      <c r="AQ348" s="55">
        <f t="shared" si="403"/>
        <v>106.18792852454891</v>
      </c>
      <c r="AR348" s="55">
        <f t="shared" si="422"/>
        <v>19.753916187867773</v>
      </c>
      <c r="AS348" s="55">
        <f t="shared" si="404"/>
        <v>522.8181740624351</v>
      </c>
      <c r="AT348" s="55">
        <f t="shared" si="405"/>
        <v>125.62604508455865</v>
      </c>
      <c r="AU348" s="55">
        <f t="shared" si="406"/>
        <v>125.6415141700449</v>
      </c>
      <c r="AV348" s="55">
        <f t="shared" si="423"/>
        <v>0.014488904678955805</v>
      </c>
      <c r="AW348" s="55">
        <f t="shared" si="407"/>
        <v>0.584476656240281</v>
      </c>
      <c r="AX348" s="55">
        <f t="shared" si="408"/>
        <v>1.094857726533761</v>
      </c>
      <c r="AY348" s="55">
        <f t="shared" si="409"/>
        <v>700.5980407420363</v>
      </c>
      <c r="AZ348">
        <f t="shared" si="410"/>
        <v>1.1319055195071615</v>
      </c>
      <c r="BA348">
        <f t="shared" si="411"/>
        <v>0.03704779297340055</v>
      </c>
      <c r="BB348">
        <f t="shared" si="416"/>
        <v>2.534863483909347</v>
      </c>
      <c r="BC348">
        <f t="shared" si="417"/>
        <v>1.4400057573755862</v>
      </c>
      <c r="BD348">
        <f t="shared" si="412"/>
        <v>-0.0026514295650788</v>
      </c>
      <c r="BE348">
        <f>SUM(AY348:AY$369)/$AY$370*100</f>
        <v>37.767878399890556</v>
      </c>
      <c r="BF348" s="107">
        <f t="shared" si="413"/>
        <v>1</v>
      </c>
      <c r="BG348">
        <f t="shared" si="414"/>
        <v>700.5980407420363</v>
      </c>
    </row>
    <row r="349" spans="1:59" ht="12.75">
      <c r="A349" s="50"/>
      <c r="B349" s="55">
        <f t="shared" si="367"/>
        <v>-76.87000000000008</v>
      </c>
      <c r="C349" s="55">
        <f t="shared" si="368"/>
        <v>-76.87000000000008</v>
      </c>
      <c r="D349" s="60">
        <f t="shared" si="369"/>
        <v>-0.011121964677598073</v>
      </c>
      <c r="E349" s="55">
        <f t="shared" si="377"/>
        <v>0</v>
      </c>
      <c r="F349" s="55">
        <f t="shared" si="418"/>
        <v>2.90888208249388E-07</v>
      </c>
      <c r="G349" s="55">
        <f t="shared" si="419"/>
        <v>-1.9183229778693086E-07</v>
      </c>
      <c r="H349" s="60">
        <f t="shared" si="378"/>
        <v>0</v>
      </c>
      <c r="I349" s="60">
        <f t="shared" si="370"/>
        <v>3.1</v>
      </c>
      <c r="J349" s="55">
        <f t="shared" si="379"/>
        <v>-76.87000118936032</v>
      </c>
      <c r="K349" s="55">
        <f t="shared" si="371"/>
        <v>-0.0002646390812662165</v>
      </c>
      <c r="L349" s="55">
        <f t="shared" si="380"/>
        <v>-0.00013694184120868492</v>
      </c>
      <c r="M349" s="60">
        <f t="shared" si="381"/>
        <v>-0.011121964352541647</v>
      </c>
      <c r="N349" s="60">
        <f t="shared" si="372"/>
        <v>3.0888780356474586</v>
      </c>
      <c r="O349" s="60">
        <f t="shared" si="382"/>
        <v>-76.79928214993505</v>
      </c>
      <c r="P349" s="60">
        <f t="shared" si="383"/>
        <v>-0.09358916645807018</v>
      </c>
      <c r="Q349" s="55">
        <f t="shared" si="384"/>
        <v>-0.18704139107493167</v>
      </c>
      <c r="R349" s="55">
        <f t="shared" si="385"/>
        <v>163.65298202223846</v>
      </c>
      <c r="S349" s="55">
        <f t="shared" si="386"/>
        <v>-0.074320379382329</v>
      </c>
      <c r="T349" s="55">
        <f t="shared" si="387"/>
        <v>-0.038400632310273686</v>
      </c>
      <c r="U349" s="55">
        <f t="shared" si="388"/>
        <v>106.14649796812677</v>
      </c>
      <c r="V349" s="55">
        <f t="shared" si="420"/>
        <v>-20.088599923338688</v>
      </c>
      <c r="W349" s="55">
        <f t="shared" si="389"/>
        <v>522.8748453004997</v>
      </c>
      <c r="X349" s="55">
        <f t="shared" si="390"/>
        <v>125.65800531967864</v>
      </c>
      <c r="Y349" s="55">
        <f t="shared" si="415"/>
        <v>76.87000000000008</v>
      </c>
      <c r="Z349" s="60">
        <f t="shared" si="373"/>
        <v>-0.011121964677598073</v>
      </c>
      <c r="AA349" s="55">
        <f t="shared" si="391"/>
        <v>0</v>
      </c>
      <c r="AB349" s="55">
        <f t="shared" si="421"/>
        <v>2.90888208249388E-07</v>
      </c>
      <c r="AC349" s="55">
        <f t="shared" si="392"/>
        <v>-1.9183229778693086E-07</v>
      </c>
      <c r="AD349" s="60">
        <f t="shared" si="393"/>
        <v>0</v>
      </c>
      <c r="AE349" s="60">
        <f t="shared" si="374"/>
        <v>3.1</v>
      </c>
      <c r="AF349" s="55">
        <f t="shared" si="394"/>
        <v>76.86999881063983</v>
      </c>
      <c r="AG349" s="55">
        <f t="shared" si="375"/>
        <v>0.00026463900406437785</v>
      </c>
      <c r="AH349" s="55">
        <f t="shared" si="395"/>
        <v>0.00013636002490121117</v>
      </c>
      <c r="AI349" s="60">
        <f t="shared" si="396"/>
        <v>-0.01112196500265461</v>
      </c>
      <c r="AJ349" s="60">
        <f t="shared" si="376"/>
        <v>3.0888780349973457</v>
      </c>
      <c r="AK349" s="60">
        <f t="shared" si="397"/>
        <v>76.79958023081512</v>
      </c>
      <c r="AL349" s="60">
        <f t="shared" si="398"/>
        <v>0.09358894842473482</v>
      </c>
      <c r="AM349" s="55">
        <f t="shared" si="399"/>
        <v>0.18704153682456842</v>
      </c>
      <c r="AN349" s="55">
        <f t="shared" si="400"/>
        <v>163.65426698039016</v>
      </c>
      <c r="AO349" s="55">
        <f t="shared" si="401"/>
        <v>0.07431954912995722</v>
      </c>
      <c r="AP349" s="55">
        <f t="shared" si="402"/>
        <v>0.03840243856465397</v>
      </c>
      <c r="AQ349" s="55">
        <f t="shared" si="403"/>
        <v>106.14522968848979</v>
      </c>
      <c r="AR349" s="55">
        <f t="shared" si="422"/>
        <v>20.088375921673602</v>
      </c>
      <c r="AS349" s="55">
        <f t="shared" si="404"/>
        <v>522.8443976080799</v>
      </c>
      <c r="AT349" s="55">
        <f t="shared" si="405"/>
        <v>125.62757430577369</v>
      </c>
      <c r="AU349" s="55">
        <f t="shared" si="406"/>
        <v>125.64278945453592</v>
      </c>
      <c r="AV349" s="55">
        <f t="shared" si="423"/>
        <v>0.015764189169971132</v>
      </c>
      <c r="AW349" s="55">
        <f t="shared" si="407"/>
        <v>0.5845862161602702</v>
      </c>
      <c r="AX349" s="55">
        <f t="shared" si="408"/>
        <v>1.2113336389806313</v>
      </c>
      <c r="AY349" s="55">
        <f t="shared" si="409"/>
        <v>725.9351831151203</v>
      </c>
      <c r="AZ349">
        <f t="shared" si="410"/>
        <v>1.1902530356505858</v>
      </c>
      <c r="BA349">
        <f t="shared" si="411"/>
        <v>-0.021080603330045466</v>
      </c>
      <c r="BB349">
        <f t="shared" si="416"/>
        <v>2.5932110000527713</v>
      </c>
      <c r="BC349">
        <f t="shared" si="417"/>
        <v>1.3818773610721402</v>
      </c>
      <c r="BD349">
        <f t="shared" si="412"/>
        <v>-0.0025418696450896228</v>
      </c>
      <c r="BE349">
        <f>SUM(AY349:AY$369)/$AY$370*100</f>
        <v>37.53345891792627</v>
      </c>
      <c r="BF349" s="107">
        <f t="shared" si="413"/>
        <v>1</v>
      </c>
      <c r="BG349">
        <f t="shared" si="414"/>
        <v>725.9351831151203</v>
      </c>
    </row>
    <row r="350" spans="1:59" ht="12.75">
      <c r="A350" s="50"/>
      <c r="B350" s="55">
        <f t="shared" si="367"/>
        <v>-78.14900000000007</v>
      </c>
      <c r="C350" s="55">
        <f t="shared" si="368"/>
        <v>-78.14900000000007</v>
      </c>
      <c r="D350" s="60">
        <f t="shared" si="369"/>
        <v>-0.010745232587465847</v>
      </c>
      <c r="E350" s="55">
        <f t="shared" si="377"/>
        <v>0</v>
      </c>
      <c r="F350" s="55">
        <f t="shared" si="418"/>
        <v>2.90888208249388E-07</v>
      </c>
      <c r="G350" s="55">
        <f t="shared" si="419"/>
        <v>-1.9183229778693086E-07</v>
      </c>
      <c r="H350" s="60">
        <f t="shared" si="378"/>
        <v>0</v>
      </c>
      <c r="I350" s="60">
        <f t="shared" si="370"/>
        <v>3.1</v>
      </c>
      <c r="J350" s="55">
        <f t="shared" si="379"/>
        <v>-78.14900118936032</v>
      </c>
      <c r="K350" s="55">
        <f t="shared" si="371"/>
        <v>-0.0003070797994934489</v>
      </c>
      <c r="L350" s="55">
        <f t="shared" si="380"/>
        <v>-0.00015885684035469807</v>
      </c>
      <c r="M350" s="60">
        <f t="shared" si="381"/>
        <v>-0.010745232211174627</v>
      </c>
      <c r="N350" s="60">
        <f t="shared" si="372"/>
        <v>3.0892547677888254</v>
      </c>
      <c r="O350" s="60">
        <f t="shared" si="382"/>
        <v>-78.06696482066086</v>
      </c>
      <c r="P350" s="60">
        <f t="shared" si="383"/>
        <v>-0.09515826370338773</v>
      </c>
      <c r="Q350" s="55">
        <f t="shared" si="384"/>
        <v>-0.19015767056642077</v>
      </c>
      <c r="R350" s="55">
        <f t="shared" si="385"/>
        <v>163.67132934421755</v>
      </c>
      <c r="S350" s="55">
        <f t="shared" si="386"/>
        <v>-0.07556012732438709</v>
      </c>
      <c r="T350" s="55">
        <f t="shared" si="387"/>
        <v>-0.03903741591764659</v>
      </c>
      <c r="U350" s="55">
        <f t="shared" si="388"/>
        <v>106.10303851461765</v>
      </c>
      <c r="V350" s="55">
        <f t="shared" si="420"/>
        <v>-20.423067749907453</v>
      </c>
      <c r="W350" s="55">
        <f t="shared" si="389"/>
        <v>522.9007054696783</v>
      </c>
      <c r="X350" s="55">
        <f t="shared" si="390"/>
        <v>125.65875335732721</v>
      </c>
      <c r="Y350" s="55">
        <f t="shared" si="415"/>
        <v>78.14900000000007</v>
      </c>
      <c r="Z350" s="60">
        <f t="shared" si="373"/>
        <v>-0.010745232587465847</v>
      </c>
      <c r="AA350" s="55">
        <f t="shared" si="391"/>
        <v>0</v>
      </c>
      <c r="AB350" s="55">
        <f t="shared" si="421"/>
        <v>2.90888208249388E-07</v>
      </c>
      <c r="AC350" s="55">
        <f t="shared" si="392"/>
        <v>-1.9183229778693086E-07</v>
      </c>
      <c r="AD350" s="60">
        <f t="shared" si="393"/>
        <v>0</v>
      </c>
      <c r="AE350" s="60">
        <f t="shared" si="374"/>
        <v>3.1</v>
      </c>
      <c r="AF350" s="55">
        <f t="shared" si="394"/>
        <v>78.14899881063982</v>
      </c>
      <c r="AG350" s="55">
        <f t="shared" si="375"/>
        <v>0.00030707971882087265</v>
      </c>
      <c r="AH350" s="55">
        <f t="shared" si="395"/>
        <v>0.0001582750222458758</v>
      </c>
      <c r="AI350" s="60">
        <f t="shared" si="396"/>
        <v>-0.010745232963755402</v>
      </c>
      <c r="AJ350" s="60">
        <f t="shared" si="376"/>
        <v>3.0892547670362447</v>
      </c>
      <c r="AK350" s="60">
        <f t="shared" si="397"/>
        <v>78.06726290269233</v>
      </c>
      <c r="AL350" s="60">
        <f t="shared" si="398"/>
        <v>0.09515804572418865</v>
      </c>
      <c r="AM350" s="55">
        <f t="shared" si="399"/>
        <v>0.19015781642613142</v>
      </c>
      <c r="AN350" s="55">
        <f t="shared" si="400"/>
        <v>163.67259344074773</v>
      </c>
      <c r="AO350" s="55">
        <f t="shared" si="401"/>
        <v>0.07555929698591712</v>
      </c>
      <c r="AP350" s="55">
        <f t="shared" si="402"/>
        <v>0.03903922245429717</v>
      </c>
      <c r="AQ350" s="55">
        <f t="shared" si="403"/>
        <v>106.10179137605331</v>
      </c>
      <c r="AR350" s="55">
        <f t="shared" si="422"/>
        <v>20.42284374586457</v>
      </c>
      <c r="AS350" s="55">
        <f t="shared" si="404"/>
        <v>522.8707486760627</v>
      </c>
      <c r="AT350" s="55">
        <f t="shared" si="405"/>
        <v>125.62881352167756</v>
      </c>
      <c r="AU350" s="55">
        <f t="shared" si="406"/>
        <v>125.64378309277639</v>
      </c>
      <c r="AV350" s="55">
        <f t="shared" si="423"/>
        <v>0.016757827410444293</v>
      </c>
      <c r="AW350" s="55">
        <f t="shared" si="407"/>
        <v>0.5846974845461907</v>
      </c>
      <c r="AX350" s="55">
        <f t="shared" si="408"/>
        <v>1.3090598964220348</v>
      </c>
      <c r="AY350" s="55">
        <f t="shared" si="409"/>
        <v>804.9628753036633</v>
      </c>
      <c r="AZ350">
        <f t="shared" si="410"/>
        <v>1.2392274327572081</v>
      </c>
      <c r="BA350">
        <f t="shared" si="411"/>
        <v>-0.06983246366482665</v>
      </c>
      <c r="BB350">
        <f t="shared" si="416"/>
        <v>2.642185397159394</v>
      </c>
      <c r="BC350">
        <f t="shared" si="417"/>
        <v>1.333125500737359</v>
      </c>
      <c r="BD350">
        <f t="shared" si="412"/>
        <v>-0.002430601259169052</v>
      </c>
      <c r="BE350">
        <f>SUM(AY350:AY$369)/$AY$370*100</f>
        <v>37.29056165063552</v>
      </c>
      <c r="BF350" s="107">
        <f t="shared" si="413"/>
        <v>1</v>
      </c>
      <c r="BG350">
        <f t="shared" si="414"/>
        <v>804.9628753036633</v>
      </c>
    </row>
    <row r="351" spans="1:59" ht="12.75">
      <c r="A351" s="50"/>
      <c r="B351" s="55">
        <f t="shared" si="367"/>
        <v>-79.42800000000007</v>
      </c>
      <c r="C351" s="55">
        <f aca="true" t="shared" si="424" ref="C351:C369">B351-$D$31</f>
        <v>-79.42800000000007</v>
      </c>
      <c r="D351" s="60">
        <f aca="true" t="shared" si="425" ref="D351:D369">($B$2*POWER(1-POWER(C351/$B$6,2),2)-$B$2)/COS(ATAN($B$2*4/$B$6*(POWER(C351/$B$6,3)-C351/$B$6)))-(SQRT($B$4*$B$4-C351*C351)-$B$4)/COS(ATAN(C351/$B$4))</f>
        <v>-0.010312304305621467</v>
      </c>
      <c r="E351" s="55">
        <f aca="true" t="shared" si="426" ref="E351:E369">(ATAN($B$2*4/$B$6*(POWER(C351/$B$6,3)-C351/$B$6))+ATAN(C351/$B$4))*$B$7</f>
        <v>0</v>
      </c>
      <c r="F351" s="55">
        <f t="shared" si="418"/>
        <v>2.90888208249388E-07</v>
      </c>
      <c r="G351" s="55">
        <f t="shared" si="419"/>
        <v>-1.9183229778693086E-07</v>
      </c>
      <c r="H351" s="60">
        <f aca="true" t="shared" si="427" ref="H351:H369">(($B$2*POWER(1-POWER(C351/$B$6,2),2)-$B$2)/COS(ATAN($B$2*4/$B$6*(POWER(C351/$B$6,3)-C351/$B$6)))-(SQRT($B$4*$B$4-C351*C351)-$B$4)/COS(ATAN(C351/$B$4)))*$B$7</f>
        <v>0</v>
      </c>
      <c r="I351" s="60">
        <f aca="true" t="shared" si="428" ref="I351:I369">$B$11/2+H351</f>
        <v>3.1</v>
      </c>
      <c r="J351" s="55">
        <f aca="true" t="shared" si="429" ref="J351:J369">C351+2*I351*TAN(G351)</f>
        <v>-79.42800118936032</v>
      </c>
      <c r="K351" s="55">
        <f aca="true" t="shared" si="430" ref="K351:K369">(ATAN($B$2*4/$B$6*(POWER(J351/$B$6,3)-J351/$B$6))+ATAN(J351/$B$4))*$B$8</f>
        <v>-0.0003514020203637669</v>
      </c>
      <c r="L351" s="55">
        <f aca="true" t="shared" si="431" ref="L351:L369">-K351-ASIN($B$24*SIN(-K351-G351)/$B$25)</f>
        <v>-0.00018174338710980683</v>
      </c>
      <c r="M351" s="60">
        <f aca="true" t="shared" si="432" ref="M351:M369">(($B$2*POWER(1-POWER(J351/$B$6,2),2)-$B$2)/COS(ATAN($B$2*4/$B$6*(POWER(J351/$B$6,3)-J351/$B$6)))-(SQRT($B$4*$B$4-J351*J351)-$B$4)/COS(ATAN(J351/$B$4)))*$B$8</f>
        <v>-0.010312303876296669</v>
      </c>
      <c r="N351" s="60">
        <f aca="true" t="shared" si="433" ref="N351:N369">$B$11/2+M351</f>
        <v>3.089687696123703</v>
      </c>
      <c r="O351" s="60">
        <f aca="true" t="shared" si="434" ref="O351:O369">J351-($B$18+$D$32+N351)*TAN(L351)+$D$31</f>
        <v>-79.33414574052833</v>
      </c>
      <c r="P351" s="60">
        <f aca="true" t="shared" si="435" ref="P351:P369">L351+ASIN(O351/$B$12*SIN(L351+RADIANS(90)))+RADIANS($D$29)</f>
        <v>-0.09672794803688306</v>
      </c>
      <c r="Q351" s="55">
        <f t="shared" si="384"/>
        <v>-0.19327415268665632</v>
      </c>
      <c r="R351" s="55">
        <f aca="true" t="shared" si="436" ref="R351:R369">$B$12*SIN(P351-L351)/SIN(RADIANS(180)-Q351)-$D$32</f>
        <v>163.68999887144844</v>
      </c>
      <c r="S351" s="55">
        <f aca="true" t="shared" si="437" ref="S351:S369">Q351-ASIN(R351/$B$13*SIN(RADIANS(180)-Q351))+RADIANS($D$30)</f>
        <v>-0.07680002118826895</v>
      </c>
      <c r="T351" s="55">
        <f t="shared" si="387"/>
        <v>-0.039674110310118416</v>
      </c>
      <c r="U351" s="55">
        <f t="shared" si="388"/>
        <v>106.05883919048591</v>
      </c>
      <c r="V351" s="55">
        <f t="shared" si="420"/>
        <v>-20.757543548979136</v>
      </c>
      <c r="W351" s="55">
        <f t="shared" si="389"/>
        <v>522.9266947696461</v>
      </c>
      <c r="X351" s="55">
        <f t="shared" si="390"/>
        <v>125.65921286039418</v>
      </c>
      <c r="Y351" s="55">
        <f t="shared" si="415"/>
        <v>79.42800000000007</v>
      </c>
      <c r="Z351" s="60">
        <f aca="true" t="shared" si="438" ref="Z351:Z369">($B$2*POWER(1-POWER(Y351/$B$6,2),2)-$B$2)/COS(ATAN($B$2*4/$B$6*(POWER(Y351/$B$6,3)-Y351/$B$6)))-(SQRT($B$4*$B$4-Y351*Y351)-$B$4)/COS(ATAN(Y351/$B$4))</f>
        <v>-0.010312304305621467</v>
      </c>
      <c r="AA351" s="55">
        <f aca="true" t="shared" si="439" ref="AA351:AA369">(ATAN($B$2*4/$B$6*(POWER(Y351/$B$6,3)-Y351/$B$6))+ATAN(Y351/$B$4))*$B$7</f>
        <v>0</v>
      </c>
      <c r="AB351" s="55">
        <f t="shared" si="421"/>
        <v>2.90888208249388E-07</v>
      </c>
      <c r="AC351" s="55">
        <f aca="true" t="shared" si="440" ref="AC351:AC369">AA351-ASIN($B$23*SIN(AA351+AB351)/$B$24)</f>
        <v>-1.9183229778693086E-07</v>
      </c>
      <c r="AD351" s="60">
        <f aca="true" t="shared" si="441" ref="AD351:AD369">(($B$2*POWER(1-POWER(Y351/$B$6,2),2)-$B$2)/COS(ATAN($B$2*4/$B$6*(POWER(Y351/$B$6,3)-Y351/$B$6)))-(SQRT($B$4*$B$4-Y351*Y351)-$B$4)/COS(ATAN(Y351/$B$4)))*$B$7</f>
        <v>0</v>
      </c>
      <c r="AE351" s="60">
        <f aca="true" t="shared" si="442" ref="AE351:AE369">$B$11/2+AD351</f>
        <v>3.1</v>
      </c>
      <c r="AF351" s="55">
        <f aca="true" t="shared" si="443" ref="AF351:AF369">Y351+2*AE351*TAN(AC351)</f>
        <v>79.42799881063982</v>
      </c>
      <c r="AG351" s="55">
        <f aca="true" t="shared" si="444" ref="AG351:AG369">(ATAN($B$2*4/$B$6*(POWER(AF351/$B$6,3)-AF351/$B$6))+ATAN(AF351/$B$4))*$B$8</f>
        <v>0.0003514019361633876</v>
      </c>
      <c r="AH351" s="55">
        <f aca="true" t="shared" si="445" ref="AH351:AH369">-AG351-ASIN($B$24*SIN(-AG351-AC351)/$B$25)</f>
        <v>0.00018116156716830873</v>
      </c>
      <c r="AI351" s="60">
        <f aca="true" t="shared" si="446" ref="AI351:AI369">(($B$2*POWER(1-POWER(AF351/$B$6,2),2)-$B$2)/COS(ATAN($B$2*4/$B$6*(POWER(AF351/$B$6,3)-AF351/$B$6)))-(SQRT($B$4*$B$4-AF351*AF351)-$B$4)/COS(ATAN(AF351/$B$4)))*$B$8</f>
        <v>-0.010312304735399458</v>
      </c>
      <c r="AJ351" s="60">
        <f aca="true" t="shared" si="447" ref="AJ351:AJ369">$B$11/2+AI351</f>
        <v>3.0896876952646006</v>
      </c>
      <c r="AK351" s="60">
        <f aca="true" t="shared" si="448" ref="AK351:AK369">AF351-($B$18+$D$32+AJ351)*TAN(AH351)+$D$31</f>
        <v>79.33444382376048</v>
      </c>
      <c r="AL351" s="60">
        <f aca="true" t="shared" si="449" ref="AL351:AL369">AH351+ASIN(AK351/$B$12*SIN(AH351+RADIANS(90)))+RADIANS($D$29)</f>
        <v>0.09672773011281705</v>
      </c>
      <c r="AM351" s="55">
        <f t="shared" si="399"/>
        <v>0.1932742986584658</v>
      </c>
      <c r="AN351" s="55">
        <f aca="true" t="shared" si="450" ref="AN351:AN369">$B$12*SIN(AL351-AH351)/SIN(RADIANS(180)-AM351)-$D$32</f>
        <v>163.69124278130397</v>
      </c>
      <c r="AO351" s="55">
        <f aca="true" t="shared" si="451" ref="AO351:AO369">AM351-ASIN(AN351/$B$13*SIN(RADIANS(180)-AM351))+RADIANS($D$30)</f>
        <v>0.0767991907621543</v>
      </c>
      <c r="AP351" s="55">
        <f t="shared" si="402"/>
        <v>0.03967591713415719</v>
      </c>
      <c r="AQ351" s="55">
        <f t="shared" si="403"/>
        <v>106.05761251814363</v>
      </c>
      <c r="AR351" s="55">
        <f t="shared" si="422"/>
        <v>20.757319542492453</v>
      </c>
      <c r="AS351" s="55">
        <f t="shared" si="404"/>
        <v>522.8972129640247</v>
      </c>
      <c r="AT351" s="55">
        <f t="shared" si="405"/>
        <v>125.62974829228597</v>
      </c>
      <c r="AU351" s="55">
        <f aca="true" t="shared" si="452" ref="AU351:AU369">(X351*TAN(T351)-AT351*TAN(AP351))/(TAN(T351)-TAN(AP351))</f>
        <v>125.64448024052922</v>
      </c>
      <c r="AV351" s="55">
        <f t="shared" si="423"/>
        <v>0.01745497516327532</v>
      </c>
      <c r="AW351" s="55">
        <f t="shared" si="407"/>
        <v>0.5848104552630154</v>
      </c>
      <c r="AX351" s="55">
        <f t="shared" si="408"/>
        <v>1.3857799564065447</v>
      </c>
      <c r="AY351" s="55">
        <f t="shared" si="409"/>
        <v>974.8133707346014</v>
      </c>
      <c r="AZ351">
        <f t="shared" si="410"/>
        <v>1.2777004334662878</v>
      </c>
      <c r="BA351">
        <f t="shared" si="411"/>
        <v>-0.10807952294025691</v>
      </c>
      <c r="BB351">
        <f t="shared" si="416"/>
        <v>2.6806583978684735</v>
      </c>
      <c r="BC351">
        <f t="shared" si="417"/>
        <v>1.2948784414619288</v>
      </c>
      <c r="BD351">
        <f t="shared" si="412"/>
        <v>-0.00231763054234424</v>
      </c>
      <c r="BE351">
        <f>SUM(AY351:AY$369)/$AY$370*100</f>
        <v>37.02122178775308</v>
      </c>
      <c r="BF351" s="107">
        <f t="shared" si="413"/>
        <v>1</v>
      </c>
      <c r="BG351">
        <f aca="true" t="shared" si="453" ref="BG351:BG369">BF351*AY351</f>
        <v>974.8133707346014</v>
      </c>
    </row>
    <row r="352" spans="1:59" ht="12.75">
      <c r="A352" s="50"/>
      <c r="B352" s="55">
        <f t="shared" si="367"/>
        <v>-80.70700000000006</v>
      </c>
      <c r="C352" s="55">
        <f t="shared" si="424"/>
        <v>-80.70700000000006</v>
      </c>
      <c r="D352" s="60">
        <f t="shared" si="425"/>
        <v>-0.009820718643982262</v>
      </c>
      <c r="E352" s="55">
        <f t="shared" si="426"/>
        <v>0</v>
      </c>
      <c r="F352" s="55">
        <f t="shared" si="418"/>
        <v>2.90888208249388E-07</v>
      </c>
      <c r="G352" s="55">
        <f t="shared" si="419"/>
        <v>-1.9183229778693086E-07</v>
      </c>
      <c r="H352" s="60">
        <f t="shared" si="427"/>
        <v>0</v>
      </c>
      <c r="I352" s="60">
        <f t="shared" si="428"/>
        <v>3.1</v>
      </c>
      <c r="J352" s="55">
        <f t="shared" si="429"/>
        <v>-80.70700118936031</v>
      </c>
      <c r="K352" s="55">
        <f t="shared" si="430"/>
        <v>-0.0003976364224606392</v>
      </c>
      <c r="L352" s="55">
        <f t="shared" si="431"/>
        <v>-0.0002056173232280825</v>
      </c>
      <c r="M352" s="60">
        <f t="shared" si="432"/>
        <v>-0.009820718158879194</v>
      </c>
      <c r="N352" s="60">
        <f t="shared" si="433"/>
        <v>3.090179281841121</v>
      </c>
      <c r="O352" s="60">
        <f t="shared" si="434"/>
        <v>-80.60081672292142</v>
      </c>
      <c r="P352" s="60">
        <f t="shared" si="435"/>
        <v>-0.09829822882530197</v>
      </c>
      <c r="Q352" s="55">
        <f t="shared" si="384"/>
        <v>-0.19639084032737586</v>
      </c>
      <c r="R352" s="55">
        <f t="shared" si="436"/>
        <v>163.70899158278218</v>
      </c>
      <c r="S352" s="55">
        <f t="shared" si="437"/>
        <v>-0.07804006243903622</v>
      </c>
      <c r="T352" s="55">
        <f t="shared" si="387"/>
        <v>-0.040310715449303425</v>
      </c>
      <c r="U352" s="55">
        <f t="shared" si="388"/>
        <v>106.01389887880538</v>
      </c>
      <c r="V352" s="55">
        <f t="shared" si="420"/>
        <v>-21.092027190336434</v>
      </c>
      <c r="W352" s="55">
        <f t="shared" si="389"/>
        <v>522.9527978964173</v>
      </c>
      <c r="X352" s="55">
        <f t="shared" si="390"/>
        <v>125.65936838681864</v>
      </c>
      <c r="Y352" s="55">
        <f t="shared" si="415"/>
        <v>80.70700000000006</v>
      </c>
      <c r="Z352" s="60">
        <f t="shared" si="438"/>
        <v>-0.009820718643982262</v>
      </c>
      <c r="AA352" s="55">
        <f t="shared" si="439"/>
        <v>0</v>
      </c>
      <c r="AB352" s="55">
        <f t="shared" si="421"/>
        <v>2.90888208249388E-07</v>
      </c>
      <c r="AC352" s="55">
        <f t="shared" si="440"/>
        <v>-1.9183229778693086E-07</v>
      </c>
      <c r="AD352" s="60">
        <f t="shared" si="441"/>
        <v>0</v>
      </c>
      <c r="AE352" s="60">
        <f t="shared" si="442"/>
        <v>3.1</v>
      </c>
      <c r="AF352" s="55">
        <f t="shared" si="443"/>
        <v>80.70699881063982</v>
      </c>
      <c r="AG352" s="55">
        <f t="shared" si="444"/>
        <v>0.0003976363346754122</v>
      </c>
      <c r="AH352" s="55">
        <f t="shared" si="445"/>
        <v>0.0002050355014223934</v>
      </c>
      <c r="AI352" s="60">
        <f t="shared" si="446"/>
        <v>-0.009820719129086886</v>
      </c>
      <c r="AJ352" s="60">
        <f t="shared" si="447"/>
        <v>3.090179280870913</v>
      </c>
      <c r="AK352" s="60">
        <f t="shared" si="448"/>
        <v>80.60111480740512</v>
      </c>
      <c r="AL352" s="60">
        <f t="shared" si="449"/>
        <v>0.09829801095737083</v>
      </c>
      <c r="AM352" s="55">
        <f t="shared" si="399"/>
        <v>0.19639098641331926</v>
      </c>
      <c r="AN352" s="55">
        <f t="shared" si="450"/>
        <v>163.71021594884036</v>
      </c>
      <c r="AO352" s="55">
        <f t="shared" si="451"/>
        <v>0.07803923192372322</v>
      </c>
      <c r="AP352" s="55">
        <f t="shared" si="402"/>
        <v>0.04031252256587281</v>
      </c>
      <c r="AQ352" s="55">
        <f t="shared" si="403"/>
        <v>106.01269202990574</v>
      </c>
      <c r="AR352" s="55">
        <f t="shared" si="422"/>
        <v>21.091803181338367</v>
      </c>
      <c r="AS352" s="55">
        <f t="shared" si="404"/>
        <v>522.9237759252942</v>
      </c>
      <c r="AT352" s="55">
        <f t="shared" si="405"/>
        <v>125.63036393285415</v>
      </c>
      <c r="AU352" s="55">
        <f t="shared" si="452"/>
        <v>125.64486583442617</v>
      </c>
      <c r="AV352" s="55">
        <f t="shared" si="423"/>
        <v>0.01784056906022613</v>
      </c>
      <c r="AW352" s="55">
        <f t="shared" si="407"/>
        <v>0.5849251225382619</v>
      </c>
      <c r="AX352" s="55">
        <f t="shared" si="408"/>
        <v>1.4391440792852392</v>
      </c>
      <c r="AY352" s="55">
        <f t="shared" si="409"/>
        <v>1358.6283082432997</v>
      </c>
      <c r="AZ352">
        <f t="shared" si="410"/>
        <v>1.3044971621808816</v>
      </c>
      <c r="BA352">
        <f t="shared" si="411"/>
        <v>-0.13464691710435772</v>
      </c>
      <c r="BB352">
        <f t="shared" si="416"/>
        <v>2.707455126583067</v>
      </c>
      <c r="BC352">
        <f t="shared" si="417"/>
        <v>1.268311047297828</v>
      </c>
      <c r="BD352">
        <f t="shared" si="412"/>
        <v>-0.0022029632670979016</v>
      </c>
      <c r="BE352">
        <f>SUM(AY352:AY$369)/$AY$370*100</f>
        <v>36.69505010000837</v>
      </c>
      <c r="BF352" s="107">
        <f t="shared" si="413"/>
        <v>1</v>
      </c>
      <c r="BG352">
        <f t="shared" si="453"/>
        <v>1358.6283082432997</v>
      </c>
    </row>
    <row r="353" spans="1:59" ht="12.75">
      <c r="A353" s="50"/>
      <c r="B353" s="55">
        <f t="shared" si="367"/>
        <v>-81.98600000000006</v>
      </c>
      <c r="C353" s="55">
        <f t="shared" si="424"/>
        <v>-81.98600000000006</v>
      </c>
      <c r="D353" s="60">
        <f t="shared" si="425"/>
        <v>-0.00926797391152534</v>
      </c>
      <c r="E353" s="55">
        <f t="shared" si="426"/>
        <v>0</v>
      </c>
      <c r="F353" s="55">
        <f t="shared" si="418"/>
        <v>2.90888208249388E-07</v>
      </c>
      <c r="G353" s="55">
        <f t="shared" si="419"/>
        <v>-1.9183229778693086E-07</v>
      </c>
      <c r="H353" s="60">
        <f t="shared" si="427"/>
        <v>0</v>
      </c>
      <c r="I353" s="60">
        <f t="shared" si="428"/>
        <v>3.1</v>
      </c>
      <c r="J353" s="55">
        <f t="shared" si="429"/>
        <v>-81.98600118936031</v>
      </c>
      <c r="K353" s="55">
        <f t="shared" si="430"/>
        <v>-0.0004458136796511407</v>
      </c>
      <c r="L353" s="55">
        <f t="shared" si="431"/>
        <v>-0.00023049448808607398</v>
      </c>
      <c r="M353" s="60">
        <f t="shared" si="432"/>
        <v>-0.009267973368310534</v>
      </c>
      <c r="N353" s="60">
        <f t="shared" si="433"/>
        <v>3.0907320266316898</v>
      </c>
      <c r="O353" s="60">
        <f t="shared" si="434"/>
        <v>-81.86696958183138</v>
      </c>
      <c r="P353" s="60">
        <f t="shared" si="435"/>
        <v>-0.09986911542288089</v>
      </c>
      <c r="Q353" s="55">
        <f t="shared" si="384"/>
        <v>-0.1995077363576757</v>
      </c>
      <c r="R353" s="55">
        <f t="shared" si="436"/>
        <v>163.72830847021038</v>
      </c>
      <c r="S353" s="55">
        <f t="shared" si="437"/>
        <v>-0.07928025249732917</v>
      </c>
      <c r="T353" s="55">
        <f t="shared" si="387"/>
        <v>-0.04094723136301737</v>
      </c>
      <c r="U353" s="55">
        <f t="shared" si="388"/>
        <v>105.96821644914928</v>
      </c>
      <c r="V353" s="55">
        <f t="shared" si="420"/>
        <v>-21.42651853131189</v>
      </c>
      <c r="W353" s="55">
        <f t="shared" si="389"/>
        <v>522.9789993524836</v>
      </c>
      <c r="X353" s="55">
        <f t="shared" si="390"/>
        <v>125.65920430065694</v>
      </c>
      <c r="Y353" s="55">
        <f t="shared" si="415"/>
        <v>81.98600000000006</v>
      </c>
      <c r="Z353" s="60">
        <f t="shared" si="438"/>
        <v>-0.00926797391152534</v>
      </c>
      <c r="AA353" s="55">
        <f t="shared" si="439"/>
        <v>0</v>
      </c>
      <c r="AB353" s="55">
        <f t="shared" si="421"/>
        <v>2.90888208249388E-07</v>
      </c>
      <c r="AC353" s="55">
        <f t="shared" si="440"/>
        <v>-1.9183229778693086E-07</v>
      </c>
      <c r="AD353" s="60">
        <f t="shared" si="441"/>
        <v>0</v>
      </c>
      <c r="AE353" s="60">
        <f t="shared" si="442"/>
        <v>3.1</v>
      </c>
      <c r="AF353" s="55">
        <f t="shared" si="443"/>
        <v>81.98599881063981</v>
      </c>
      <c r="AG353" s="55">
        <f t="shared" si="444"/>
        <v>0.00044581358822400746</v>
      </c>
      <c r="AH353" s="55">
        <f t="shared" si="445"/>
        <v>0.00022991266438446094</v>
      </c>
      <c r="AI353" s="60">
        <f t="shared" si="446"/>
        <v>-0.009267974454741923</v>
      </c>
      <c r="AJ353" s="60">
        <f t="shared" si="447"/>
        <v>3.0907320255452584</v>
      </c>
      <c r="AK353" s="60">
        <f t="shared" si="448"/>
        <v>81.86726766761907</v>
      </c>
      <c r="AL353" s="60">
        <f t="shared" si="449"/>
        <v>0.09986889761209157</v>
      </c>
      <c r="AM353" s="55">
        <f t="shared" si="399"/>
        <v>0.19950788255979868</v>
      </c>
      <c r="AN353" s="55">
        <f t="shared" si="450"/>
        <v>163.72951390528004</v>
      </c>
      <c r="AO353" s="55">
        <f t="shared" si="451"/>
        <v>0.07927942189125732</v>
      </c>
      <c r="AP353" s="55">
        <f t="shared" si="402"/>
        <v>0.040949038777284036</v>
      </c>
      <c r="AQ353" s="55">
        <f t="shared" si="403"/>
        <v>105.96702881098298</v>
      </c>
      <c r="AR353" s="55">
        <f t="shared" si="422"/>
        <v>21.42629451973334</v>
      </c>
      <c r="AS353" s="55">
        <f t="shared" si="404"/>
        <v>522.9504227724444</v>
      </c>
      <c r="AT353" s="55">
        <f t="shared" si="405"/>
        <v>125.63064551752132</v>
      </c>
      <c r="AU353" s="55">
        <f t="shared" si="452"/>
        <v>125.64492459359674</v>
      </c>
      <c r="AV353" s="55">
        <f t="shared" si="423"/>
        <v>0.017899328230797096</v>
      </c>
      <c r="AW353" s="55">
        <f t="shared" si="407"/>
        <v>0.5850414803000593</v>
      </c>
      <c r="AX353" s="55">
        <f t="shared" si="408"/>
        <v>1.466708079247533</v>
      </c>
      <c r="AY353" s="55">
        <f t="shared" si="409"/>
        <v>2597.9073368506756</v>
      </c>
      <c r="AZ353">
        <f t="shared" si="410"/>
        <v>1.318395519923826</v>
      </c>
      <c r="BA353">
        <f t="shared" si="411"/>
        <v>-0.14831255932370724</v>
      </c>
      <c r="BB353">
        <f t="shared" si="416"/>
        <v>2.721353484326012</v>
      </c>
      <c r="BC353">
        <f t="shared" si="417"/>
        <v>1.2546454050784783</v>
      </c>
      <c r="BD353">
        <f t="shared" si="412"/>
        <v>-0.0020866055053003763</v>
      </c>
      <c r="BE353">
        <f>SUM(AY353:AY$369)/$AY$370*100</f>
        <v>36.24045427518551</v>
      </c>
      <c r="BF353" s="107">
        <f t="shared" si="413"/>
        <v>1</v>
      </c>
      <c r="BG353">
        <f t="shared" si="453"/>
        <v>2597.9073368506756</v>
      </c>
    </row>
    <row r="354" spans="1:59" ht="12.75">
      <c r="A354" s="50"/>
      <c r="B354" s="55">
        <f t="shared" si="367"/>
        <v>-83.26500000000006</v>
      </c>
      <c r="C354" s="55">
        <f t="shared" si="424"/>
        <v>-83.26500000000006</v>
      </c>
      <c r="D354" s="60">
        <f t="shared" si="425"/>
        <v>-0.008651527893658972</v>
      </c>
      <c r="E354" s="55">
        <f t="shared" si="426"/>
        <v>0</v>
      </c>
      <c r="F354" s="55">
        <f t="shared" si="418"/>
        <v>2.90888208249388E-07</v>
      </c>
      <c r="G354" s="55">
        <f t="shared" si="419"/>
        <v>-1.9183229778693086E-07</v>
      </c>
      <c r="H354" s="60">
        <f t="shared" si="427"/>
        <v>0</v>
      </c>
      <c r="I354" s="60">
        <f t="shared" si="428"/>
        <v>3.1</v>
      </c>
      <c r="J354" s="55">
        <f t="shared" si="429"/>
        <v>-83.2650011893603</v>
      </c>
      <c r="K354" s="55">
        <f t="shared" si="430"/>
        <v>-0.0004959644610761059</v>
      </c>
      <c r="L354" s="55">
        <f t="shared" si="431"/>
        <v>-0.00025639071868453387</v>
      </c>
      <c r="M354" s="60">
        <f t="shared" si="432"/>
        <v>-0.008651527289964767</v>
      </c>
      <c r="N354" s="60">
        <f t="shared" si="433"/>
        <v>3.0913484727100355</v>
      </c>
      <c r="O354" s="60">
        <f t="shared" si="434"/>
        <v>-83.13259613181602</v>
      </c>
      <c r="P354" s="60">
        <f t="shared" si="435"/>
        <v>-0.10144061717108545</v>
      </c>
      <c r="Q354" s="55">
        <f t="shared" si="384"/>
        <v>-0.20262484362348637</v>
      </c>
      <c r="R354" s="55">
        <f t="shared" si="436"/>
        <v>163.74795053886515</v>
      </c>
      <c r="S354" s="55">
        <f t="shared" si="437"/>
        <v>-0.08052059273869953</v>
      </c>
      <c r="T354" s="55">
        <f t="shared" si="387"/>
        <v>-0.041583658146087304</v>
      </c>
      <c r="U354" s="55">
        <f t="shared" si="388"/>
        <v>105.92179075767984</v>
      </c>
      <c r="V354" s="55">
        <f t="shared" si="420"/>
        <v>-21.761017416608503</v>
      </c>
      <c r="W354" s="55">
        <f t="shared" si="389"/>
        <v>523.0052834464658</v>
      </c>
      <c r="X354" s="55">
        <f t="shared" si="390"/>
        <v>125.65870477182443</v>
      </c>
      <c r="Y354" s="55">
        <f t="shared" si="415"/>
        <v>83.26500000000006</v>
      </c>
      <c r="Z354" s="60">
        <f t="shared" si="438"/>
        <v>-0.008651527893658972</v>
      </c>
      <c r="AA354" s="55">
        <f t="shared" si="439"/>
        <v>0</v>
      </c>
      <c r="AB354" s="55">
        <f t="shared" si="421"/>
        <v>2.90888208249388E-07</v>
      </c>
      <c r="AC354" s="55">
        <f t="shared" si="440"/>
        <v>-1.9183229778693086E-07</v>
      </c>
      <c r="AD354" s="60">
        <f t="shared" si="441"/>
        <v>0</v>
      </c>
      <c r="AE354" s="60">
        <f t="shared" si="442"/>
        <v>3.1</v>
      </c>
      <c r="AF354" s="55">
        <f t="shared" si="443"/>
        <v>83.26499881063981</v>
      </c>
      <c r="AG354" s="55">
        <f t="shared" si="444"/>
        <v>0.0004959643659500496</v>
      </c>
      <c r="AH354" s="55">
        <f t="shared" si="445"/>
        <v>0.00025580889305506073</v>
      </c>
      <c r="AI354" s="60">
        <f t="shared" si="446"/>
        <v>-0.008651528497351402</v>
      </c>
      <c r="AJ354" s="60">
        <f t="shared" si="447"/>
        <v>3.0913484715026485</v>
      </c>
      <c r="AK354" s="60">
        <f t="shared" si="448"/>
        <v>83.1328942189618</v>
      </c>
      <c r="AL354" s="60">
        <f t="shared" si="449"/>
        <v>0.10144039941845015</v>
      </c>
      <c r="AM354" s="55">
        <f t="shared" si="399"/>
        <v>0.20262498994384523</v>
      </c>
      <c r="AN354" s="55">
        <f t="shared" si="450"/>
        <v>163.74913762753408</v>
      </c>
      <c r="AO354" s="55">
        <f t="shared" si="451"/>
        <v>0.08051976204030131</v>
      </c>
      <c r="AP354" s="55">
        <f t="shared" si="402"/>
        <v>0.041585465863242604</v>
      </c>
      <c r="AQ354" s="55">
        <f t="shared" si="403"/>
        <v>105.92062174576017</v>
      </c>
      <c r="AR354" s="55">
        <f t="shared" si="422"/>
        <v>21.76079340237885</v>
      </c>
      <c r="AS354" s="55">
        <f t="shared" si="404"/>
        <v>522.9771384805607</v>
      </c>
      <c r="AT354" s="55">
        <f t="shared" si="405"/>
        <v>125.63057788266872</v>
      </c>
      <c r="AU354" s="55">
        <f t="shared" si="452"/>
        <v>125.64464102121879</v>
      </c>
      <c r="AV354" s="55">
        <f t="shared" si="423"/>
        <v>0.017615755852844472</v>
      </c>
      <c r="AW354" s="55">
        <f t="shared" si="407"/>
        <v>0.585159522396248</v>
      </c>
      <c r="AX354" s="55">
        <f t="shared" si="408"/>
        <v>1.465932080765613</v>
      </c>
      <c r="AY354" s="55">
        <f t="shared" si="409"/>
        <v>92874.17982401793</v>
      </c>
      <c r="AZ354">
        <f t="shared" si="410"/>
        <v>1.3181255627790547</v>
      </c>
      <c r="BA354">
        <f t="shared" si="411"/>
        <v>-0.14780651798655853</v>
      </c>
      <c r="BB354">
        <f t="shared" si="416"/>
        <v>2.72108352718124</v>
      </c>
      <c r="BC354">
        <f t="shared" si="417"/>
        <v>1.2551514464156273</v>
      </c>
      <c r="BD354">
        <f t="shared" si="412"/>
        <v>-0.0019685634091117787</v>
      </c>
      <c r="BE354">
        <f>SUM(AY354:AY$369)/$AY$370*100</f>
        <v>35.371196788466406</v>
      </c>
      <c r="BF354" s="107">
        <f t="shared" si="413"/>
        <v>1</v>
      </c>
      <c r="BG354">
        <f t="shared" si="453"/>
        <v>92874.17982401793</v>
      </c>
    </row>
    <row r="355" spans="1:59" ht="12.75">
      <c r="A355" s="50"/>
      <c r="B355" s="55">
        <f t="shared" si="367"/>
        <v>-84.54400000000005</v>
      </c>
      <c r="C355" s="55">
        <f t="shared" si="424"/>
        <v>-84.54400000000005</v>
      </c>
      <c r="D355" s="60">
        <f t="shared" si="425"/>
        <v>-0.007968797829763341</v>
      </c>
      <c r="E355" s="55">
        <f t="shared" si="426"/>
        <v>0</v>
      </c>
      <c r="F355" s="55">
        <f t="shared" si="418"/>
        <v>2.90888208249388E-07</v>
      </c>
      <c r="G355" s="55">
        <f t="shared" si="419"/>
        <v>-1.9183229778693086E-07</v>
      </c>
      <c r="H355" s="60">
        <f t="shared" si="427"/>
        <v>0</v>
      </c>
      <c r="I355" s="60">
        <f t="shared" si="428"/>
        <v>3.1</v>
      </c>
      <c r="J355" s="55">
        <f t="shared" si="429"/>
        <v>-84.5440011893603</v>
      </c>
      <c r="K355" s="55">
        <f t="shared" si="430"/>
        <v>-0.0005481194311433603</v>
      </c>
      <c r="L355" s="55">
        <f t="shared" si="431"/>
        <v>-0.00028332184965228853</v>
      </c>
      <c r="M355" s="60">
        <f t="shared" si="432"/>
        <v>-0.007968797163189212</v>
      </c>
      <c r="N355" s="60">
        <f t="shared" si="433"/>
        <v>3.092031202836811</v>
      </c>
      <c r="O355" s="60">
        <f t="shared" si="434"/>
        <v>-84.39768818795662</v>
      </c>
      <c r="P355" s="60">
        <f t="shared" si="435"/>
        <v>-0.10301274339834605</v>
      </c>
      <c r="Q355" s="55">
        <f t="shared" si="384"/>
        <v>-0.2057421649470398</v>
      </c>
      <c r="R355" s="55">
        <f t="shared" si="436"/>
        <v>163.76791880700023</v>
      </c>
      <c r="S355" s="55">
        <f t="shared" si="437"/>
        <v>-0.0817610844929503</v>
      </c>
      <c r="T355" s="55">
        <f t="shared" si="387"/>
        <v>-0.042219995961139206</v>
      </c>
      <c r="U355" s="55">
        <f t="shared" si="388"/>
        <v>105.87462064725759</v>
      </c>
      <c r="V355" s="55">
        <f t="shared" si="420"/>
        <v>-22.09552367812268</v>
      </c>
      <c r="W355" s="55">
        <f t="shared" si="389"/>
        <v>523.031634293109</v>
      </c>
      <c r="X355" s="55">
        <f t="shared" si="390"/>
        <v>125.65785377618056</v>
      </c>
      <c r="Y355" s="55">
        <f t="shared" si="415"/>
        <v>84.54400000000005</v>
      </c>
      <c r="Z355" s="60">
        <f t="shared" si="438"/>
        <v>-0.007968797829763341</v>
      </c>
      <c r="AA355" s="55">
        <f t="shared" si="439"/>
        <v>0</v>
      </c>
      <c r="AB355" s="55">
        <f t="shared" si="421"/>
        <v>2.90888208249388E-07</v>
      </c>
      <c r="AC355" s="55">
        <f t="shared" si="440"/>
        <v>-1.9183229778693086E-07</v>
      </c>
      <c r="AD355" s="60">
        <f t="shared" si="441"/>
        <v>0</v>
      </c>
      <c r="AE355" s="60">
        <f t="shared" si="442"/>
        <v>3.1</v>
      </c>
      <c r="AF355" s="55">
        <f t="shared" si="443"/>
        <v>84.5439988106398</v>
      </c>
      <c r="AG355" s="55">
        <f t="shared" si="444"/>
        <v>0.0005481193322613397</v>
      </c>
      <c r="AH355" s="55">
        <f t="shared" si="445"/>
        <v>0.0002827400220627703</v>
      </c>
      <c r="AI355" s="60">
        <f t="shared" si="446"/>
        <v>-0.00796879849633747</v>
      </c>
      <c r="AJ355" s="60">
        <f t="shared" si="447"/>
        <v>3.0920312015036626</v>
      </c>
      <c r="AK355" s="60">
        <f t="shared" si="448"/>
        <v>84.39798627651626</v>
      </c>
      <c r="AL355" s="60">
        <f t="shared" si="449"/>
        <v>0.10301252570488229</v>
      </c>
      <c r="AM355" s="55">
        <f t="shared" si="399"/>
        <v>0.2057423113877018</v>
      </c>
      <c r="AN355" s="55">
        <f t="shared" si="450"/>
        <v>163.76908810734477</v>
      </c>
      <c r="AO355" s="55">
        <f t="shared" si="451"/>
        <v>0.08176025370065047</v>
      </c>
      <c r="AP355" s="55">
        <f t="shared" si="402"/>
        <v>0.04222180398640085</v>
      </c>
      <c r="AQ355" s="55">
        <f t="shared" si="403"/>
        <v>105.87346970361085</v>
      </c>
      <c r="AR355" s="55">
        <f t="shared" si="422"/>
        <v>22.09529966116957</v>
      </c>
      <c r="AS355" s="55">
        <f t="shared" si="404"/>
        <v>523.0039077905145</v>
      </c>
      <c r="AT355" s="55">
        <f t="shared" si="405"/>
        <v>125.63014563028378</v>
      </c>
      <c r="AU355" s="55">
        <f t="shared" si="452"/>
        <v>125.64399940624293</v>
      </c>
      <c r="AV355" s="55">
        <f t="shared" si="423"/>
        <v>0.016974140876982347</v>
      </c>
      <c r="AW355" s="55">
        <f t="shared" si="407"/>
        <v>0.5852792430350122</v>
      </c>
      <c r="AX355" s="55">
        <f t="shared" si="408"/>
        <v>1.43417930095006</v>
      </c>
      <c r="AY355" s="55">
        <f t="shared" si="409"/>
        <v>2330.716036050294</v>
      </c>
      <c r="AZ355">
        <f t="shared" si="410"/>
        <v>1.3023688935100424</v>
      </c>
      <c r="BA355">
        <f t="shared" si="411"/>
        <v>-0.13181040744001782</v>
      </c>
      <c r="BB355">
        <f t="shared" si="416"/>
        <v>2.705326857912228</v>
      </c>
      <c r="BC355">
        <f t="shared" si="417"/>
        <v>1.271147556962168</v>
      </c>
      <c r="BD355">
        <f t="shared" si="412"/>
        <v>-0.0018488427703475807</v>
      </c>
      <c r="BE355">
        <f>SUM(AY355:AY$369)/$AY$370*100</f>
        <v>4.29557873628793</v>
      </c>
      <c r="BF355" s="107">
        <f t="shared" si="413"/>
        <v>1</v>
      </c>
      <c r="BG355">
        <f t="shared" si="453"/>
        <v>2330.716036050294</v>
      </c>
    </row>
    <row r="356" spans="1:59" ht="12.75">
      <c r="A356" s="50"/>
      <c r="B356" s="55">
        <f t="shared" si="367"/>
        <v>-85.82300000000005</v>
      </c>
      <c r="C356" s="55">
        <f t="shared" si="424"/>
        <v>-85.82300000000005</v>
      </c>
      <c r="D356" s="60">
        <f t="shared" si="425"/>
        <v>-0.007217160389856536</v>
      </c>
      <c r="E356" s="55">
        <f t="shared" si="426"/>
        <v>0</v>
      </c>
      <c r="F356" s="55">
        <f t="shared" si="418"/>
        <v>2.90888208249388E-07</v>
      </c>
      <c r="G356" s="55">
        <f t="shared" si="419"/>
        <v>-1.9183229778693086E-07</v>
      </c>
      <c r="H356" s="60">
        <f t="shared" si="427"/>
        <v>0</v>
      </c>
      <c r="I356" s="60">
        <f t="shared" si="428"/>
        <v>3.1</v>
      </c>
      <c r="J356" s="55">
        <f t="shared" si="429"/>
        <v>-85.8230011893603</v>
      </c>
      <c r="K356" s="55">
        <f t="shared" si="430"/>
        <v>-0.0006023092495236471</v>
      </c>
      <c r="L356" s="55">
        <f t="shared" si="431"/>
        <v>-0.0003113037132520903</v>
      </c>
      <c r="M356" s="60">
        <f t="shared" si="432"/>
        <v>-0.00721715965795644</v>
      </c>
      <c r="N356" s="60">
        <f t="shared" si="433"/>
        <v>3.0927828403420436</v>
      </c>
      <c r="O356" s="60">
        <f t="shared" si="434"/>
        <v>-85.66223756581226</v>
      </c>
      <c r="P356" s="60">
        <f t="shared" si="435"/>
        <v>-0.10458550341979049</v>
      </c>
      <c r="Q356" s="55">
        <f t="shared" si="384"/>
        <v>-0.2088597031263289</v>
      </c>
      <c r="R356" s="55">
        <f t="shared" si="436"/>
        <v>163.78821430597355</v>
      </c>
      <c r="S356" s="55">
        <f t="shared" si="437"/>
        <v>-0.08300172904347483</v>
      </c>
      <c r="T356" s="55">
        <f t="shared" si="387"/>
        <v>-0.04285624503937924</v>
      </c>
      <c r="U356" s="55">
        <f t="shared" si="388"/>
        <v>105.8267049475507</v>
      </c>
      <c r="V356" s="55">
        <f t="shared" si="420"/>
        <v>-22.430037134767336</v>
      </c>
      <c r="W356" s="55">
        <f t="shared" si="389"/>
        <v>523.0580358133421</v>
      </c>
      <c r="X356" s="55">
        <f t="shared" si="390"/>
        <v>125.65663509568003</v>
      </c>
      <c r="Y356" s="55">
        <f t="shared" si="415"/>
        <v>85.82300000000005</v>
      </c>
      <c r="Z356" s="60">
        <f t="shared" si="438"/>
        <v>-0.007217160389856536</v>
      </c>
      <c r="AA356" s="55">
        <f t="shared" si="439"/>
        <v>0</v>
      </c>
      <c r="AB356" s="55">
        <f t="shared" si="421"/>
        <v>2.90888208249388E-07</v>
      </c>
      <c r="AC356" s="55">
        <f t="shared" si="440"/>
        <v>-1.9183229778693086E-07</v>
      </c>
      <c r="AD356" s="60">
        <f t="shared" si="441"/>
        <v>0</v>
      </c>
      <c r="AE356" s="60">
        <f t="shared" si="442"/>
        <v>3.1</v>
      </c>
      <c r="AF356" s="55">
        <f t="shared" si="443"/>
        <v>85.8229988106398</v>
      </c>
      <c r="AG356" s="55">
        <f t="shared" si="444"/>
        <v>0.0006023091468286453</v>
      </c>
      <c r="AH356" s="55">
        <f t="shared" si="445"/>
        <v>0.00031072188367010293</v>
      </c>
      <c r="AI356" s="60">
        <f t="shared" si="446"/>
        <v>-0.007217161121754634</v>
      </c>
      <c r="AJ356" s="60">
        <f t="shared" si="447"/>
        <v>3.0927828388782457</v>
      </c>
      <c r="AK356" s="60">
        <f t="shared" si="448"/>
        <v>85.66253565584326</v>
      </c>
      <c r="AL356" s="60">
        <f t="shared" si="449"/>
        <v>0.10458528578652115</v>
      </c>
      <c r="AM356" s="55">
        <f t="shared" si="399"/>
        <v>0.2088598496893722</v>
      </c>
      <c r="AN356" s="55">
        <f t="shared" si="450"/>
        <v>163.7893663511377</v>
      </c>
      <c r="AO356" s="55">
        <f t="shared" si="451"/>
        <v>0.08300089815569078</v>
      </c>
      <c r="AP356" s="55">
        <f t="shared" si="402"/>
        <v>0.042858053377990646</v>
      </c>
      <c r="AQ356" s="55">
        <f t="shared" si="403"/>
        <v>105.82557153913734</v>
      </c>
      <c r="AR356" s="55">
        <f t="shared" si="422"/>
        <v>22.42981311501679</v>
      </c>
      <c r="AS356" s="55">
        <f t="shared" si="404"/>
        <v>523.0307152120655</v>
      </c>
      <c r="AT356" s="55">
        <f t="shared" si="405"/>
        <v>125.62933313115423</v>
      </c>
      <c r="AU356" s="55">
        <f t="shared" si="452"/>
        <v>125.64298382506557</v>
      </c>
      <c r="AV356" s="55">
        <f t="shared" si="423"/>
        <v>0.015958559699626562</v>
      </c>
      <c r="AW356" s="55">
        <f t="shared" si="407"/>
        <v>0.5854006359790757</v>
      </c>
      <c r="AX356" s="55">
        <f t="shared" si="408"/>
        <v>1.3687148399611075</v>
      </c>
      <c r="AY356" s="55">
        <f t="shared" si="409"/>
        <v>1187.5276443155171</v>
      </c>
      <c r="AZ356">
        <f t="shared" si="410"/>
        <v>1.2697580559596293</v>
      </c>
      <c r="BA356">
        <f t="shared" si="411"/>
        <v>-0.09895678400147812</v>
      </c>
      <c r="BB356">
        <f t="shared" si="416"/>
        <v>2.6727160203618148</v>
      </c>
      <c r="BC356">
        <f t="shared" si="417"/>
        <v>1.3040011804007077</v>
      </c>
      <c r="BD356">
        <f t="shared" si="412"/>
        <v>-0.0017274498262840332</v>
      </c>
      <c r="BE356">
        <f>SUM(AY356:AY$369)/$AY$370*100</f>
        <v>3.5157232214222587</v>
      </c>
      <c r="BF356" s="107">
        <f t="shared" si="413"/>
        <v>1</v>
      </c>
      <c r="BG356">
        <f t="shared" si="453"/>
        <v>1187.5276443155171</v>
      </c>
    </row>
    <row r="357" spans="1:59" ht="12.75">
      <c r="A357" s="50"/>
      <c r="B357" s="55">
        <f t="shared" si="367"/>
        <v>-87.10200000000005</v>
      </c>
      <c r="C357" s="55">
        <f t="shared" si="424"/>
        <v>-87.10200000000005</v>
      </c>
      <c r="D357" s="60">
        <f t="shared" si="425"/>
        <v>-0.006393951655339736</v>
      </c>
      <c r="E357" s="55">
        <f t="shared" si="426"/>
        <v>0</v>
      </c>
      <c r="F357" s="55">
        <f t="shared" si="418"/>
        <v>2.90888208249388E-07</v>
      </c>
      <c r="G357" s="55">
        <f t="shared" si="419"/>
        <v>-1.9183229778693086E-07</v>
      </c>
      <c r="H357" s="60">
        <f t="shared" si="427"/>
        <v>0</v>
      </c>
      <c r="I357" s="60">
        <f t="shared" si="428"/>
        <v>3.1</v>
      </c>
      <c r="J357" s="55">
        <f t="shared" si="429"/>
        <v>-87.1020011893603</v>
      </c>
      <c r="K357" s="55">
        <f t="shared" si="430"/>
        <v>-0.0006585645711495967</v>
      </c>
      <c r="L357" s="55">
        <f t="shared" si="431"/>
        <v>-0.000340352139388657</v>
      </c>
      <c r="M357" s="60">
        <f t="shared" si="432"/>
        <v>-0.006393950855635211</v>
      </c>
      <c r="N357" s="60">
        <f t="shared" si="433"/>
        <v>3.093606049144365</v>
      </c>
      <c r="O357" s="60">
        <f t="shared" si="434"/>
        <v>-86.92623608137156</v>
      </c>
      <c r="P357" s="60">
        <f t="shared" si="435"/>
        <v>-0.10615890653697367</v>
      </c>
      <c r="Q357" s="55">
        <f t="shared" si="384"/>
        <v>-0.2119774609345587</v>
      </c>
      <c r="R357" s="55">
        <f t="shared" si="436"/>
        <v>163.80883808021622</v>
      </c>
      <c r="S357" s="55">
        <f t="shared" si="437"/>
        <v>-0.08424252762660145</v>
      </c>
      <c r="T357" s="55">
        <f t="shared" si="387"/>
        <v>-0.04349240568135579</v>
      </c>
      <c r="U357" s="55">
        <f t="shared" si="388"/>
        <v>105.77804247515957</v>
      </c>
      <c r="V357" s="55">
        <f t="shared" si="420"/>
        <v>-22.76455759229689</v>
      </c>
      <c r="W357" s="55">
        <f t="shared" si="389"/>
        <v>523.0844717345911</v>
      </c>
      <c r="X357" s="55">
        <f t="shared" si="390"/>
        <v>125.65503231878074</v>
      </c>
      <c r="Y357" s="55">
        <f t="shared" si="415"/>
        <v>87.10200000000005</v>
      </c>
      <c r="Z357" s="60">
        <f t="shared" si="438"/>
        <v>-0.006393951655339736</v>
      </c>
      <c r="AA357" s="55">
        <f t="shared" si="439"/>
        <v>0</v>
      </c>
      <c r="AB357" s="55">
        <f t="shared" si="421"/>
        <v>2.90888208249388E-07</v>
      </c>
      <c r="AC357" s="55">
        <f t="shared" si="440"/>
        <v>-1.9183229778693086E-07</v>
      </c>
      <c r="AD357" s="60">
        <f t="shared" si="441"/>
        <v>0</v>
      </c>
      <c r="AE357" s="60">
        <f t="shared" si="442"/>
        <v>3.1</v>
      </c>
      <c r="AF357" s="55">
        <f t="shared" si="443"/>
        <v>87.1019988106398</v>
      </c>
      <c r="AG357" s="55">
        <f t="shared" si="444"/>
        <v>0.0006585644645846177</v>
      </c>
      <c r="AH357" s="55">
        <f t="shared" si="445"/>
        <v>0.0003397703077815213</v>
      </c>
      <c r="AI357" s="60">
        <f t="shared" si="446"/>
        <v>-0.006393952455044483</v>
      </c>
      <c r="AJ357" s="60">
        <f t="shared" si="447"/>
        <v>3.093606047544956</v>
      </c>
      <c r="AK357" s="60">
        <f t="shared" si="448"/>
        <v>86.92653417293312</v>
      </c>
      <c r="AL357" s="60">
        <f t="shared" si="449"/>
        <v>0.10615868896492704</v>
      </c>
      <c r="AM357" s="55">
        <f t="shared" si="399"/>
        <v>0.21197760762207257</v>
      </c>
      <c r="AN357" s="55">
        <f t="shared" si="450"/>
        <v>163.80997337987554</v>
      </c>
      <c r="AO357" s="55">
        <f t="shared" si="451"/>
        <v>0.08424169664174366</v>
      </c>
      <c r="AP357" s="55">
        <f t="shared" si="402"/>
        <v>0.043494214338585246</v>
      </c>
      <c r="AQ357" s="55">
        <f t="shared" si="403"/>
        <v>105.77692609240978</v>
      </c>
      <c r="AR357" s="55">
        <f t="shared" si="422"/>
        <v>22.764333569673433</v>
      </c>
      <c r="AS357" s="55">
        <f t="shared" si="404"/>
        <v>523.0575450269149</v>
      </c>
      <c r="AT357" s="55">
        <f t="shared" si="405"/>
        <v>125.62812452801404</v>
      </c>
      <c r="AU357" s="55">
        <f t="shared" si="452"/>
        <v>125.64157814330605</v>
      </c>
      <c r="AV357" s="55">
        <f t="shared" si="423"/>
        <v>0.014552877940104736</v>
      </c>
      <c r="AW357" s="55">
        <f t="shared" si="407"/>
        <v>0.5855236945475544</v>
      </c>
      <c r="AX357" s="55">
        <f t="shared" si="408"/>
        <v>1.2667044924447586</v>
      </c>
      <c r="AY357" s="55">
        <f t="shared" si="409"/>
        <v>822.6865068006186</v>
      </c>
      <c r="AZ357">
        <f t="shared" si="410"/>
        <v>1.2188759407699337</v>
      </c>
      <c r="BA357">
        <f t="shared" si="411"/>
        <v>-0.047828551674824915</v>
      </c>
      <c r="BB357">
        <f t="shared" si="416"/>
        <v>2.621833905172119</v>
      </c>
      <c r="BC357">
        <f t="shared" si="417"/>
        <v>1.3551294127273608</v>
      </c>
      <c r="BD357">
        <f t="shared" si="412"/>
        <v>-0.0016043912578054265</v>
      </c>
      <c r="BE357">
        <f>SUM(AY357:AY$369)/$AY$370*100</f>
        <v>3.1183775267299554</v>
      </c>
      <c r="BF357" s="107">
        <f t="shared" si="413"/>
        <v>1</v>
      </c>
      <c r="BG357">
        <f t="shared" si="453"/>
        <v>822.6865068006186</v>
      </c>
    </row>
    <row r="358" spans="1:59" ht="12.75">
      <c r="A358" s="50"/>
      <c r="B358" s="55">
        <f t="shared" si="367"/>
        <v>-88.38100000000004</v>
      </c>
      <c r="C358" s="55">
        <f t="shared" si="424"/>
        <v>-88.38100000000004</v>
      </c>
      <c r="D358" s="60">
        <f t="shared" si="425"/>
        <v>-0.005496467093893731</v>
      </c>
      <c r="E358" s="55">
        <f t="shared" si="426"/>
        <v>0</v>
      </c>
      <c r="F358" s="55">
        <f t="shared" si="418"/>
        <v>2.90888208249388E-07</v>
      </c>
      <c r="G358" s="55">
        <f t="shared" si="419"/>
        <v>-1.9183229778693086E-07</v>
      </c>
      <c r="H358" s="60">
        <f t="shared" si="427"/>
        <v>0</v>
      </c>
      <c r="I358" s="60">
        <f t="shared" si="428"/>
        <v>3.1</v>
      </c>
      <c r="J358" s="55">
        <f t="shared" si="429"/>
        <v>-88.38100118936029</v>
      </c>
      <c r="K358" s="55">
        <f t="shared" si="430"/>
        <v>-0.0007169160462176076</v>
      </c>
      <c r="L358" s="55">
        <f t="shared" si="431"/>
        <v>-0.0003704829556188643</v>
      </c>
      <c r="M358" s="60">
        <f t="shared" si="432"/>
        <v>-0.005496466224326646</v>
      </c>
      <c r="N358" s="60">
        <f t="shared" si="433"/>
        <v>3.0945035337756734</v>
      </c>
      <c r="O358" s="60">
        <f t="shared" si="434"/>
        <v>-88.18967555100164</v>
      </c>
      <c r="P358" s="60">
        <f t="shared" si="435"/>
        <v>-0.10773296203760395</v>
      </c>
      <c r="Q358" s="55">
        <f t="shared" si="384"/>
        <v>-0.21509544111958903</v>
      </c>
      <c r="R358" s="55">
        <f t="shared" si="436"/>
        <v>163.82979118719277</v>
      </c>
      <c r="S358" s="55">
        <f t="shared" si="437"/>
        <v>-0.08548348143094298</v>
      </c>
      <c r="T358" s="55">
        <f t="shared" si="387"/>
        <v>-0.04412847825770308</v>
      </c>
      <c r="U358" s="55">
        <f t="shared" si="388"/>
        <v>105.72863203375044</v>
      </c>
      <c r="V358" s="55">
        <f t="shared" si="420"/>
        <v>-23.099084843133998</v>
      </c>
      <c r="W358" s="55">
        <f t="shared" si="389"/>
        <v>523.1109255913093</v>
      </c>
      <c r="X358" s="55">
        <f t="shared" si="390"/>
        <v>125.65302884106632</v>
      </c>
      <c r="Y358" s="55">
        <f t="shared" si="415"/>
        <v>88.38100000000004</v>
      </c>
      <c r="Z358" s="60">
        <f t="shared" si="438"/>
        <v>-0.005496467093893731</v>
      </c>
      <c r="AA358" s="55">
        <f t="shared" si="439"/>
        <v>0</v>
      </c>
      <c r="AB358" s="55">
        <f t="shared" si="421"/>
        <v>2.90888208249388E-07</v>
      </c>
      <c r="AC358" s="55">
        <f t="shared" si="440"/>
        <v>-1.9183229778693086E-07</v>
      </c>
      <c r="AD358" s="60">
        <f t="shared" si="441"/>
        <v>0</v>
      </c>
      <c r="AE358" s="60">
        <f t="shared" si="442"/>
        <v>3.1</v>
      </c>
      <c r="AF358" s="55">
        <f t="shared" si="443"/>
        <v>88.3809988106398</v>
      </c>
      <c r="AG358" s="55">
        <f t="shared" si="444"/>
        <v>0.0007169159357256448</v>
      </c>
      <c r="AH358" s="55">
        <f t="shared" si="445"/>
        <v>0.0003699011219536162</v>
      </c>
      <c r="AI358" s="60">
        <f t="shared" si="446"/>
        <v>-0.005496467964375862</v>
      </c>
      <c r="AJ358" s="60">
        <f t="shared" si="447"/>
        <v>3.094503532035624</v>
      </c>
      <c r="AK358" s="60">
        <f t="shared" si="448"/>
        <v>88.18997364415478</v>
      </c>
      <c r="AL358" s="60">
        <f t="shared" si="449"/>
        <v>0.10773274452781391</v>
      </c>
      <c r="AM358" s="55">
        <f t="shared" si="399"/>
        <v>0.2150955879336742</v>
      </c>
      <c r="AN358" s="55">
        <f t="shared" si="450"/>
        <v>163.8309102289184</v>
      </c>
      <c r="AO358" s="55">
        <f t="shared" si="451"/>
        <v>0.08548265034741231</v>
      </c>
      <c r="AP358" s="55">
        <f t="shared" si="402"/>
        <v>0.04413028723884957</v>
      </c>
      <c r="AQ358" s="55">
        <f t="shared" si="403"/>
        <v>105.7275321892007</v>
      </c>
      <c r="AR358" s="55">
        <f t="shared" si="422"/>
        <v>23.098860817559927</v>
      </c>
      <c r="AS358" s="55">
        <f t="shared" si="404"/>
        <v>523.0843812916372</v>
      </c>
      <c r="AT358" s="55">
        <f t="shared" si="405"/>
        <v>125.62650373857014</v>
      </c>
      <c r="AU358" s="55">
        <f t="shared" si="452"/>
        <v>125.63976601763132</v>
      </c>
      <c r="AV358" s="55">
        <f t="shared" si="423"/>
        <v>0.012740752265372635</v>
      </c>
      <c r="AW358" s="55">
        <f t="shared" si="407"/>
        <v>0.5856484137437156</v>
      </c>
      <c r="AX358" s="55">
        <f t="shared" si="408"/>
        <v>1.1252135758326303</v>
      </c>
      <c r="AY358" s="55">
        <f t="shared" si="409"/>
        <v>663.1789538787103</v>
      </c>
      <c r="AZ358">
        <f t="shared" si="410"/>
        <v>1.1482552016600307</v>
      </c>
      <c r="BA358">
        <f t="shared" si="411"/>
        <v>0.023041625827400436</v>
      </c>
      <c r="BB358">
        <f t="shared" si="416"/>
        <v>2.551213166062216</v>
      </c>
      <c r="BC358">
        <f t="shared" si="417"/>
        <v>1.4259995902295861</v>
      </c>
      <c r="BD358">
        <f t="shared" si="412"/>
        <v>-0.0014796720616443437</v>
      </c>
      <c r="BE358">
        <f>SUM(AY358:AY$369)/$AY$370*100</f>
        <v>2.8431073524957435</v>
      </c>
      <c r="BF358" s="107">
        <f t="shared" si="413"/>
        <v>1</v>
      </c>
      <c r="BG358">
        <f t="shared" si="453"/>
        <v>663.1789538787103</v>
      </c>
    </row>
    <row r="359" spans="1:59" ht="12.75">
      <c r="A359" s="50"/>
      <c r="B359" s="55">
        <f t="shared" si="367"/>
        <v>-89.66000000000004</v>
      </c>
      <c r="C359" s="55">
        <f t="shared" si="424"/>
        <v>-89.66000000000004</v>
      </c>
      <c r="D359" s="60">
        <f t="shared" si="425"/>
        <v>-0.004521961540797648</v>
      </c>
      <c r="E359" s="55">
        <f t="shared" si="426"/>
        <v>0</v>
      </c>
      <c r="F359" s="55">
        <f t="shared" si="418"/>
        <v>2.90888208249388E-07</v>
      </c>
      <c r="G359" s="55">
        <f t="shared" si="419"/>
        <v>-1.9183229778693086E-07</v>
      </c>
      <c r="H359" s="60">
        <f t="shared" si="427"/>
        <v>0</v>
      </c>
      <c r="I359" s="60">
        <f t="shared" si="428"/>
        <v>3.1</v>
      </c>
      <c r="J359" s="55">
        <f t="shared" si="429"/>
        <v>-89.66000118936029</v>
      </c>
      <c r="K359" s="55">
        <f t="shared" si="430"/>
        <v>-0.0007773943201926439</v>
      </c>
      <c r="L359" s="55">
        <f t="shared" si="431"/>
        <v>-0.00040171198716413333</v>
      </c>
      <c r="M359" s="60">
        <f t="shared" si="432"/>
        <v>-0.004521960597899222</v>
      </c>
      <c r="N359" s="60">
        <f t="shared" si="433"/>
        <v>3.095478039402101</v>
      </c>
      <c r="O359" s="60">
        <f t="shared" si="434"/>
        <v>-89.45254779139462</v>
      </c>
      <c r="P359" s="60">
        <f t="shared" si="435"/>
        <v>-0.10930767919526663</v>
      </c>
      <c r="Q359" s="55">
        <f t="shared" si="384"/>
        <v>-0.21821364640336913</v>
      </c>
      <c r="R359" s="55">
        <f t="shared" si="436"/>
        <v>163.85107469736323</v>
      </c>
      <c r="S359" s="55">
        <f t="shared" si="437"/>
        <v>-0.08672459159674517</v>
      </c>
      <c r="T359" s="55">
        <f t="shared" si="387"/>
        <v>-0.044764463209878785</v>
      </c>
      <c r="U359" s="55">
        <f t="shared" si="388"/>
        <v>105.67847241418951</v>
      </c>
      <c r="V359" s="55">
        <f t="shared" si="420"/>
        <v>-23.433618666196384</v>
      </c>
      <c r="W359" s="55">
        <f t="shared" si="389"/>
        <v>523.13738072552</v>
      </c>
      <c r="X359" s="55">
        <f t="shared" si="390"/>
        <v>125.65060786588651</v>
      </c>
      <c r="Y359" s="55">
        <f t="shared" si="415"/>
        <v>89.66000000000004</v>
      </c>
      <c r="Z359" s="60">
        <f t="shared" si="438"/>
        <v>-0.004521961540797648</v>
      </c>
      <c r="AA359" s="55">
        <f t="shared" si="439"/>
        <v>0</v>
      </c>
      <c r="AB359" s="55">
        <f t="shared" si="421"/>
        <v>2.90888208249388E-07</v>
      </c>
      <c r="AC359" s="55">
        <f t="shared" si="440"/>
        <v>-1.9183229778693086E-07</v>
      </c>
      <c r="AD359" s="60">
        <f t="shared" si="441"/>
        <v>0</v>
      </c>
      <c r="AE359" s="60">
        <f t="shared" si="442"/>
        <v>3.1</v>
      </c>
      <c r="AF359" s="55">
        <f t="shared" si="443"/>
        <v>89.65999881063979</v>
      </c>
      <c r="AG359" s="55">
        <f t="shared" si="444"/>
        <v>0.0007773942057167013</v>
      </c>
      <c r="AH359" s="55">
        <f t="shared" si="445"/>
        <v>0.000401130151407518</v>
      </c>
      <c r="AI359" s="60">
        <f t="shared" si="446"/>
        <v>-0.004521962483699404</v>
      </c>
      <c r="AJ359" s="60">
        <f t="shared" si="447"/>
        <v>3.0954780375163007</v>
      </c>
      <c r="AK359" s="60">
        <f t="shared" si="448"/>
        <v>89.45284588620214</v>
      </c>
      <c r="AL359" s="60">
        <f t="shared" si="449"/>
        <v>0.10930746174877268</v>
      </c>
      <c r="AM359" s="55">
        <f t="shared" si="399"/>
        <v>0.21821379334613783</v>
      </c>
      <c r="AN359" s="55">
        <f t="shared" si="450"/>
        <v>163.85217794787627</v>
      </c>
      <c r="AO359" s="55">
        <f t="shared" si="451"/>
        <v>0.08672376041293631</v>
      </c>
      <c r="AP359" s="55">
        <f t="shared" si="402"/>
        <v>0.044766272520265216</v>
      </c>
      <c r="AQ359" s="55">
        <f t="shared" si="403"/>
        <v>105.67738864122776</v>
      </c>
      <c r="AR359" s="55">
        <f t="shared" si="422"/>
        <v>23.43339463759272</v>
      </c>
      <c r="AS359" s="55">
        <f t="shared" si="404"/>
        <v>523.1112078407017</v>
      </c>
      <c r="AT359" s="55">
        <f t="shared" si="405"/>
        <v>125.62445445861954</v>
      </c>
      <c r="AU359" s="55">
        <f t="shared" si="452"/>
        <v>125.63753089763493</v>
      </c>
      <c r="AV359" s="55">
        <f t="shared" si="423"/>
        <v>0.010505632268987597</v>
      </c>
      <c r="AW359" s="55">
        <f t="shared" si="407"/>
        <v>0.5857747861422855</v>
      </c>
      <c r="AX359" s="55">
        <f t="shared" si="408"/>
        <v>0.9412057764194333</v>
      </c>
      <c r="AY359" s="55">
        <f t="shared" si="409"/>
        <v>598.8745774578772</v>
      </c>
      <c r="AZ359">
        <f t="shared" si="410"/>
        <v>1.0563776743520021</v>
      </c>
      <c r="BA359">
        <f t="shared" si="411"/>
        <v>0.11517189793256888</v>
      </c>
      <c r="BB359">
        <f t="shared" si="416"/>
        <v>2.4593356387541876</v>
      </c>
      <c r="BC359">
        <f t="shared" si="417"/>
        <v>1.5181298623347546</v>
      </c>
      <c r="BD359">
        <f t="shared" si="412"/>
        <v>-0.0013532996630742922</v>
      </c>
      <c r="BE359">
        <f>SUM(AY359:AY$369)/$AY$370*100</f>
        <v>2.6212082637497827</v>
      </c>
      <c r="BF359" s="107">
        <f t="shared" si="413"/>
        <v>1</v>
      </c>
      <c r="BG359">
        <f t="shared" si="453"/>
        <v>598.8745774578772</v>
      </c>
    </row>
    <row r="360" spans="1:59" ht="12.75">
      <c r="A360" s="50"/>
      <c r="B360" s="55">
        <f t="shared" si="367"/>
        <v>-90.93900000000004</v>
      </c>
      <c r="C360" s="55">
        <f t="shared" si="424"/>
        <v>-90.93900000000004</v>
      </c>
      <c r="D360" s="60">
        <f t="shared" si="425"/>
        <v>-0.0034676491734730863</v>
      </c>
      <c r="E360" s="55">
        <f t="shared" si="426"/>
        <v>0</v>
      </c>
      <c r="F360" s="55">
        <f t="shared" si="418"/>
        <v>2.90888208249388E-07</v>
      </c>
      <c r="G360" s="55">
        <f t="shared" si="419"/>
        <v>-1.9183229778693086E-07</v>
      </c>
      <c r="H360" s="60">
        <f t="shared" si="427"/>
        <v>0</v>
      </c>
      <c r="I360" s="60">
        <f t="shared" si="428"/>
        <v>3.1</v>
      </c>
      <c r="J360" s="55">
        <f t="shared" si="429"/>
        <v>-90.93900118936028</v>
      </c>
      <c r="K360" s="55">
        <f t="shared" si="430"/>
        <v>-0.0008400300338160527</v>
      </c>
      <c r="L360" s="55">
        <f t="shared" si="431"/>
        <v>-0.0004340550569250927</v>
      </c>
      <c r="M360" s="60">
        <f t="shared" si="432"/>
        <v>-0.0034676481551039195</v>
      </c>
      <c r="N360" s="60">
        <f t="shared" si="433"/>
        <v>3.096532351844896</v>
      </c>
      <c r="O360" s="60">
        <f t="shared" si="434"/>
        <v>-90.7148446195112</v>
      </c>
      <c r="P360" s="60">
        <f t="shared" si="435"/>
        <v>-0.11088306726914426</v>
      </c>
      <c r="Q360" s="55">
        <f t="shared" si="384"/>
        <v>-0.22133207948136344</v>
      </c>
      <c r="R360" s="55">
        <f t="shared" si="436"/>
        <v>163.87268969412662</v>
      </c>
      <c r="S360" s="55">
        <f t="shared" si="437"/>
        <v>-0.0879658592152453</v>
      </c>
      <c r="T360" s="55">
        <f t="shared" si="387"/>
        <v>-0.045400361050872834</v>
      </c>
      <c r="U360" s="55">
        <f t="shared" si="388"/>
        <v>105.62756239469599</v>
      </c>
      <c r="V360" s="55">
        <f t="shared" si="420"/>
        <v>-23.768158826726843</v>
      </c>
      <c r="W360" s="55">
        <f t="shared" si="389"/>
        <v>523.1638202877039</v>
      </c>
      <c r="X360" s="55">
        <f t="shared" si="390"/>
        <v>125.64775240534027</v>
      </c>
      <c r="Y360" s="55">
        <f t="shared" si="415"/>
        <v>90.93900000000004</v>
      </c>
      <c r="Z360" s="60">
        <f t="shared" si="438"/>
        <v>-0.0034676491734730863</v>
      </c>
      <c r="AA360" s="55">
        <f t="shared" si="439"/>
        <v>0</v>
      </c>
      <c r="AB360" s="55">
        <f t="shared" si="421"/>
        <v>2.90888208249388E-07</v>
      </c>
      <c r="AC360" s="55">
        <f t="shared" si="440"/>
        <v>-1.9183229778693086E-07</v>
      </c>
      <c r="AD360" s="60">
        <f t="shared" si="441"/>
        <v>0</v>
      </c>
      <c r="AE360" s="60">
        <f t="shared" si="442"/>
        <v>3.1</v>
      </c>
      <c r="AF360" s="55">
        <f t="shared" si="443"/>
        <v>90.93899881063979</v>
      </c>
      <c r="AG360" s="55">
        <f t="shared" si="444"/>
        <v>0.0008400299152991481</v>
      </c>
      <c r="AH360" s="55">
        <f t="shared" si="445"/>
        <v>0.00043347321904355085</v>
      </c>
      <c r="AI360" s="60">
        <f t="shared" si="446"/>
        <v>-0.0034676501918440295</v>
      </c>
      <c r="AJ360" s="60">
        <f t="shared" si="447"/>
        <v>3.096532349808156</v>
      </c>
      <c r="AK360" s="60">
        <f t="shared" si="448"/>
        <v>90.71514271603776</v>
      </c>
      <c r="AL360" s="60">
        <f t="shared" si="449"/>
        <v>0.11088284988699161</v>
      </c>
      <c r="AM360" s="55">
        <f t="shared" si="399"/>
        <v>0.22133222655493967</v>
      </c>
      <c r="AN360" s="55">
        <f t="shared" si="450"/>
        <v>163.8737776004773</v>
      </c>
      <c r="AO360" s="55">
        <f t="shared" si="451"/>
        <v>0.08796502792954353</v>
      </c>
      <c r="AP360" s="55">
        <f t="shared" si="402"/>
        <v>0.04540217069585262</v>
      </c>
      <c r="AQ360" s="55">
        <f t="shared" si="403"/>
        <v>105.62649424638278</v>
      </c>
      <c r="AR360" s="55">
        <f t="shared" si="422"/>
        <v>23.767934795012444</v>
      </c>
      <c r="AS360" s="55">
        <f t="shared" si="404"/>
        <v>523.1380082892522</v>
      </c>
      <c r="AT360" s="55">
        <f t="shared" si="405"/>
        <v>125.62196016492601</v>
      </c>
      <c r="AU360" s="55">
        <f t="shared" si="452"/>
        <v>125.63485602776696</v>
      </c>
      <c r="AV360" s="55">
        <f t="shared" si="423"/>
        <v>0.007830762401013658</v>
      </c>
      <c r="AW360" s="55">
        <f t="shared" si="407"/>
        <v>0.5859028062822966</v>
      </c>
      <c r="AX360" s="55">
        <f t="shared" si="408"/>
        <v>0.7115420132902301</v>
      </c>
      <c r="AY360" s="55">
        <f t="shared" si="409"/>
        <v>608.5367686664913</v>
      </c>
      <c r="AZ360">
        <f t="shared" si="410"/>
        <v>0.9416738129274117</v>
      </c>
      <c r="BA360">
        <f t="shared" si="411"/>
        <v>0.23013179963718156</v>
      </c>
      <c r="BB360">
        <f t="shared" si="416"/>
        <v>2.3446317773295973</v>
      </c>
      <c r="BC360">
        <f t="shared" si="417"/>
        <v>1.6330897640393673</v>
      </c>
      <c r="BD360">
        <f t="shared" si="412"/>
        <v>-0.001225279523063172</v>
      </c>
      <c r="BE360">
        <f>SUM(AY360:AY$369)/$AY$370*100</f>
        <v>2.42082536222102</v>
      </c>
      <c r="BF360" s="107">
        <f t="shared" si="413"/>
        <v>1</v>
      </c>
      <c r="BG360">
        <f t="shared" si="453"/>
        <v>608.5367686664913</v>
      </c>
    </row>
    <row r="361" spans="1:59" ht="12.75">
      <c r="A361" s="50"/>
      <c r="B361" s="55">
        <f t="shared" si="367"/>
        <v>-92.21800000000003</v>
      </c>
      <c r="C361" s="55">
        <f t="shared" si="424"/>
        <v>-92.21800000000003</v>
      </c>
      <c r="D361" s="60">
        <f t="shared" si="425"/>
        <v>-0.002330703492964492</v>
      </c>
      <c r="E361" s="55">
        <f t="shared" si="426"/>
        <v>0</v>
      </c>
      <c r="F361" s="55">
        <f t="shared" si="418"/>
        <v>2.90888208249388E-07</v>
      </c>
      <c r="G361" s="55">
        <f t="shared" si="419"/>
        <v>-1.9183229778693086E-07</v>
      </c>
      <c r="H361" s="60">
        <f t="shared" si="427"/>
        <v>0</v>
      </c>
      <c r="I361" s="60">
        <f t="shared" si="428"/>
        <v>3.1</v>
      </c>
      <c r="J361" s="55">
        <f t="shared" si="429"/>
        <v>-92.21800118936028</v>
      </c>
      <c r="K361" s="55">
        <f t="shared" si="430"/>
        <v>-0.00090485382311635</v>
      </c>
      <c r="L361" s="55">
        <f t="shared" si="431"/>
        <v>-0.0004675279854985297</v>
      </c>
      <c r="M361" s="60">
        <f t="shared" si="432"/>
        <v>-0.002330702396498463</v>
      </c>
      <c r="N361" s="60">
        <f t="shared" si="433"/>
        <v>3.0976692976035016</v>
      </c>
      <c r="O361" s="60">
        <f t="shared" si="434"/>
        <v>-91.97655785252151</v>
      </c>
      <c r="P361" s="60">
        <f t="shared" si="435"/>
        <v>-0.11245913550373361</v>
      </c>
      <c r="Q361" s="55">
        <f t="shared" si="384"/>
        <v>-0.22445074302196868</v>
      </c>
      <c r="R361" s="55">
        <f t="shared" si="436"/>
        <v>163.89463727377074</v>
      </c>
      <c r="S361" s="55">
        <f t="shared" si="437"/>
        <v>-0.08920728532802824</v>
      </c>
      <c r="T361" s="55">
        <f t="shared" si="387"/>
        <v>-0.046036172365912204</v>
      </c>
      <c r="U361" s="55">
        <f t="shared" si="388"/>
        <v>105.5759007409905</v>
      </c>
      <c r="V361" s="55">
        <f t="shared" si="420"/>
        <v>-24.102705076122948</v>
      </c>
      <c r="W361" s="55">
        <f t="shared" si="389"/>
        <v>523.1902272376414</v>
      </c>
      <c r="X361" s="55">
        <f t="shared" si="390"/>
        <v>125.64444528121635</v>
      </c>
      <c r="Y361" s="55">
        <f t="shared" si="415"/>
        <v>92.21800000000003</v>
      </c>
      <c r="Z361" s="60">
        <f t="shared" si="438"/>
        <v>-0.002330703492964492</v>
      </c>
      <c r="AA361" s="55">
        <f t="shared" si="439"/>
        <v>0</v>
      </c>
      <c r="AB361" s="55">
        <f t="shared" si="421"/>
        <v>2.90888208249388E-07</v>
      </c>
      <c r="AC361" s="55">
        <f t="shared" si="440"/>
        <v>-1.9183229778693086E-07</v>
      </c>
      <c r="AD361" s="60">
        <f t="shared" si="441"/>
        <v>0</v>
      </c>
      <c r="AE361" s="60">
        <f t="shared" si="442"/>
        <v>3.1</v>
      </c>
      <c r="AF361" s="55">
        <f t="shared" si="443"/>
        <v>92.21799881063978</v>
      </c>
      <c r="AG361" s="55">
        <f t="shared" si="444"/>
        <v>0.0009048537005015185</v>
      </c>
      <c r="AH361" s="55">
        <f t="shared" si="445"/>
        <v>0.0004669461454581839</v>
      </c>
      <c r="AI361" s="60">
        <f t="shared" si="446"/>
        <v>-0.002330704589434518</v>
      </c>
      <c r="AJ361" s="60">
        <f t="shared" si="447"/>
        <v>3.0976692954105656</v>
      </c>
      <c r="AK361" s="60">
        <f t="shared" si="448"/>
        <v>91.97685595083365</v>
      </c>
      <c r="AL361" s="60">
        <f t="shared" si="449"/>
        <v>0.11245891818697328</v>
      </c>
      <c r="AM361" s="55">
        <f t="shared" si="399"/>
        <v>0.22445089022848835</v>
      </c>
      <c r="AN361" s="55">
        <f t="shared" si="450"/>
        <v>163.89571026442655</v>
      </c>
      <c r="AO361" s="55">
        <f t="shared" si="451"/>
        <v>0.08920645393881116</v>
      </c>
      <c r="AP361" s="55">
        <f t="shared" si="402"/>
        <v>0.046037982350866036</v>
      </c>
      <c r="AQ361" s="55">
        <f t="shared" si="403"/>
        <v>105.57484778897066</v>
      </c>
      <c r="AR361" s="55">
        <f t="shared" si="422"/>
        <v>24.102481041214993</v>
      </c>
      <c r="AS361" s="55">
        <f t="shared" si="404"/>
        <v>523.1647660360162</v>
      </c>
      <c r="AT361" s="55">
        <f t="shared" si="405"/>
        <v>125.61900411822717</v>
      </c>
      <c r="AU361" s="55">
        <f t="shared" si="452"/>
        <v>125.63172444930812</v>
      </c>
      <c r="AV361" s="55">
        <f t="shared" si="423"/>
        <v>0.004699183942179275</v>
      </c>
      <c r="AW361" s="55">
        <f t="shared" si="407"/>
        <v>0.5860324674368066</v>
      </c>
      <c r="AX361" s="55">
        <f t="shared" si="408"/>
        <v>0.43297931982367494</v>
      </c>
      <c r="AY361" s="55">
        <f t="shared" si="409"/>
        <v>734.7629020818976</v>
      </c>
      <c r="AZ361">
        <f t="shared" si="410"/>
        <v>0.802522127348644</v>
      </c>
      <c r="BA361">
        <f t="shared" si="411"/>
        <v>0.36954280752496915</v>
      </c>
      <c r="BB361">
        <f t="shared" si="416"/>
        <v>2.2054800917508297</v>
      </c>
      <c r="BC361">
        <f t="shared" si="417"/>
        <v>1.7725007719271548</v>
      </c>
      <c r="BD361">
        <f t="shared" si="412"/>
        <v>-0.0010956183685530974</v>
      </c>
      <c r="BE361">
        <f>SUM(AY361:AY$369)/$AY$370*100</f>
        <v>2.217209500098528</v>
      </c>
      <c r="BF361" s="107">
        <f t="shared" si="413"/>
        <v>1</v>
      </c>
      <c r="BG361">
        <f t="shared" si="453"/>
        <v>734.7629020818976</v>
      </c>
    </row>
    <row r="362" spans="1:59" ht="12.75">
      <c r="A362" s="50"/>
      <c r="B362" s="55">
        <f t="shared" si="367"/>
        <v>-93.49700000000003</v>
      </c>
      <c r="C362" s="55">
        <f t="shared" si="424"/>
        <v>-93.49700000000003</v>
      </c>
      <c r="D362" s="60">
        <f t="shared" si="425"/>
        <v>-0.0011082573004954632</v>
      </c>
      <c r="E362" s="55">
        <f t="shared" si="426"/>
        <v>0</v>
      </c>
      <c r="F362" s="55">
        <f aca="true" t="shared" si="454" ref="F362:F369">RADIANS($D$35)</f>
        <v>2.90888208249388E-07</v>
      </c>
      <c r="G362" s="55">
        <f aca="true" t="shared" si="455" ref="G362:G369">E362-ASIN($B$23*SIN(E362+F362)/$B$24)</f>
        <v>-1.9183229778693086E-07</v>
      </c>
      <c r="H362" s="60">
        <f t="shared" si="427"/>
        <v>0</v>
      </c>
      <c r="I362" s="60">
        <f t="shared" si="428"/>
        <v>3.1</v>
      </c>
      <c r="J362" s="55">
        <f t="shared" si="429"/>
        <v>-93.49700118936028</v>
      </c>
      <c r="K362" s="55">
        <f t="shared" si="430"/>
        <v>-0.0009718963194230018</v>
      </c>
      <c r="L362" s="55">
        <f t="shared" si="431"/>
        <v>-0.0005021465911966812</v>
      </c>
      <c r="M362" s="60">
        <f t="shared" si="432"/>
        <v>-0.0011082561228059618</v>
      </c>
      <c r="N362" s="60">
        <f t="shared" si="433"/>
        <v>3.098891743877194</v>
      </c>
      <c r="O362" s="60">
        <f t="shared" si="434"/>
        <v>-93.23767930774314</v>
      </c>
      <c r="P362" s="60">
        <f t="shared" si="435"/>
        <v>-0.11403589312855938</v>
      </c>
      <c r="Q362" s="55">
        <f t="shared" si="384"/>
        <v>-0.22756963966592209</v>
      </c>
      <c r="R362" s="55">
        <f t="shared" si="436"/>
        <v>163.91691854540647</v>
      </c>
      <c r="S362" s="55">
        <f t="shared" si="437"/>
        <v>-0.09044887092639167</v>
      </c>
      <c r="T362" s="55">
        <f t="shared" si="387"/>
        <v>-0.04667189781313874</v>
      </c>
      <c r="U362" s="55">
        <f t="shared" si="388"/>
        <v>105.52348620646018</v>
      </c>
      <c r="V362" s="55">
        <f t="shared" si="420"/>
        <v>-24.437257151769675</v>
      </c>
      <c r="W362" s="55">
        <f t="shared" si="389"/>
        <v>523.2165843455393</v>
      </c>
      <c r="X362" s="55">
        <f t="shared" si="390"/>
        <v>125.64066912621968</v>
      </c>
      <c r="Y362" s="55">
        <f t="shared" si="415"/>
        <v>93.49700000000003</v>
      </c>
      <c r="Z362" s="60">
        <f t="shared" si="438"/>
        <v>-0.0011082573004954632</v>
      </c>
      <c r="AA362" s="55">
        <f t="shared" si="439"/>
        <v>0</v>
      </c>
      <c r="AB362" s="55">
        <f aca="true" t="shared" si="456" ref="AB362:AB369">RADIANS($D$35)</f>
        <v>2.90888208249388E-07</v>
      </c>
      <c r="AC362" s="55">
        <f t="shared" si="440"/>
        <v>-1.9183229778693086E-07</v>
      </c>
      <c r="AD362" s="60">
        <f t="shared" si="441"/>
        <v>0</v>
      </c>
      <c r="AE362" s="60">
        <f t="shared" si="442"/>
        <v>3.1</v>
      </c>
      <c r="AF362" s="55">
        <f t="shared" si="443"/>
        <v>93.49699881063978</v>
      </c>
      <c r="AG362" s="55">
        <f t="shared" si="444"/>
        <v>0.0009718961926532821</v>
      </c>
      <c r="AH362" s="55">
        <f t="shared" si="445"/>
        <v>0.000501564748963311</v>
      </c>
      <c r="AI362" s="60">
        <f t="shared" si="446"/>
        <v>-0.0011082584777299953</v>
      </c>
      <c r="AJ362" s="60">
        <f t="shared" si="447"/>
        <v>3.0988917415222703</v>
      </c>
      <c r="AK362" s="60">
        <f t="shared" si="448"/>
        <v>93.23797740790933</v>
      </c>
      <c r="AL362" s="60">
        <f t="shared" si="449"/>
        <v>0.11403567587824817</v>
      </c>
      <c r="AM362" s="55">
        <f t="shared" si="399"/>
        <v>0.22756978700753303</v>
      </c>
      <c r="AN362" s="55">
        <f t="shared" si="450"/>
        <v>163.917977031271</v>
      </c>
      <c r="AO362" s="55">
        <f t="shared" si="451"/>
        <v>0.09044803943202803</v>
      </c>
      <c r="AP362" s="55">
        <f t="shared" si="402"/>
        <v>0.04667370814347696</v>
      </c>
      <c r="AQ362" s="55">
        <f t="shared" si="403"/>
        <v>105.5224480399441</v>
      </c>
      <c r="AR362" s="55">
        <f t="shared" si="422"/>
        <v>24.437033113583336</v>
      </c>
      <c r="AS362" s="55">
        <f t="shared" si="404"/>
        <v>523.1914642661116</v>
      </c>
      <c r="AT362" s="55">
        <f t="shared" si="405"/>
        <v>125.61556936614033</v>
      </c>
      <c r="AU362" s="55">
        <f t="shared" si="452"/>
        <v>125.62811900243577</v>
      </c>
      <c r="AV362" s="55">
        <f aca="true" t="shared" si="457" ref="AV362:AV369">AU362-$AD$49+$D$34</f>
        <v>0.0010937370698229643</v>
      </c>
      <c r="AW362" s="55">
        <f t="shared" si="407"/>
        <v>0.586163763477753</v>
      </c>
      <c r="AX362" s="55">
        <f t="shared" si="408"/>
        <v>0.10216974749066832</v>
      </c>
      <c r="AY362" s="55">
        <f t="shared" si="409"/>
        <v>1341.728628527287</v>
      </c>
      <c r="AZ362">
        <f t="shared" si="410"/>
        <v>0.6372486372230872</v>
      </c>
      <c r="BA362">
        <f t="shared" si="411"/>
        <v>0.5350788897324188</v>
      </c>
      <c r="BB362">
        <f t="shared" si="416"/>
        <v>2.0402066016252727</v>
      </c>
      <c r="BC362">
        <f t="shared" si="417"/>
        <v>1.9380368541346045</v>
      </c>
      <c r="BD362">
        <f t="shared" si="412"/>
        <v>-0.0009643223276067925</v>
      </c>
      <c r="BE362">
        <f>SUM(AY362:AY$369)/$AY$370*100</f>
        <v>1.9713584858847537</v>
      </c>
      <c r="BF362" s="107">
        <f t="shared" si="413"/>
        <v>1</v>
      </c>
      <c r="BG362">
        <f t="shared" si="453"/>
        <v>1341.728628527287</v>
      </c>
    </row>
    <row r="363" spans="1:59" ht="12.75">
      <c r="A363" s="50"/>
      <c r="B363" s="55">
        <f t="shared" si="367"/>
        <v>-94.77600000000002</v>
      </c>
      <c r="C363" s="55">
        <f t="shared" si="424"/>
        <v>-94.77600000000002</v>
      </c>
      <c r="D363" s="60">
        <f t="shared" si="425"/>
        <v>0.00020259732403338226</v>
      </c>
      <c r="E363" s="55">
        <f t="shared" si="426"/>
        <v>0</v>
      </c>
      <c r="F363" s="55">
        <f t="shared" si="454"/>
        <v>2.90888208249388E-07</v>
      </c>
      <c r="G363" s="55">
        <f t="shared" si="455"/>
        <v>-1.9183229778693086E-07</v>
      </c>
      <c r="H363" s="60">
        <f t="shared" si="427"/>
        <v>0</v>
      </c>
      <c r="I363" s="60">
        <f t="shared" si="428"/>
        <v>3.1</v>
      </c>
      <c r="J363" s="55">
        <f t="shared" si="429"/>
        <v>-94.77600118936027</v>
      </c>
      <c r="K363" s="55">
        <f t="shared" si="430"/>
        <v>-0.001041188149383289</v>
      </c>
      <c r="L363" s="55">
        <f t="shared" si="431"/>
        <v>-0.0005379266900689427</v>
      </c>
      <c r="M363" s="60">
        <f t="shared" si="432"/>
        <v>0.00020259858519366958</v>
      </c>
      <c r="N363" s="60">
        <f t="shared" si="433"/>
        <v>3.1002025985851938</v>
      </c>
      <c r="O363" s="60">
        <f t="shared" si="434"/>
        <v>-94.49820080257625</v>
      </c>
      <c r="P363" s="60">
        <f t="shared" si="435"/>
        <v>-0.1156133493578846</v>
      </c>
      <c r="Q363" s="55">
        <f t="shared" si="384"/>
        <v>-0.23068877202570026</v>
      </c>
      <c r="R363" s="55">
        <f t="shared" si="436"/>
        <v>163.93953463090054</v>
      </c>
      <c r="S363" s="55">
        <f t="shared" si="437"/>
        <v>-0.09169061695071334</v>
      </c>
      <c r="T363" s="55">
        <f t="shared" si="387"/>
        <v>-0.047307538124273574</v>
      </c>
      <c r="U363" s="55">
        <f t="shared" si="388"/>
        <v>105.4703175323263</v>
      </c>
      <c r="V363" s="55">
        <f t="shared" si="420"/>
        <v>-24.771814776872983</v>
      </c>
      <c r="W363" s="55">
        <f t="shared" si="389"/>
        <v>523.2428741932297</v>
      </c>
      <c r="X363" s="55">
        <f t="shared" si="390"/>
        <v>125.63640638527033</v>
      </c>
      <c r="Y363" s="55">
        <f t="shared" si="415"/>
        <v>94.77600000000002</v>
      </c>
      <c r="Z363" s="60">
        <f t="shared" si="438"/>
        <v>0.00020259732403338226</v>
      </c>
      <c r="AA363" s="55">
        <f t="shared" si="439"/>
        <v>0</v>
      </c>
      <c r="AB363" s="55">
        <f t="shared" si="456"/>
        <v>2.90888208249388E-07</v>
      </c>
      <c r="AC363" s="55">
        <f t="shared" si="440"/>
        <v>-1.9183229778693086E-07</v>
      </c>
      <c r="AD363" s="60">
        <f t="shared" si="441"/>
        <v>0</v>
      </c>
      <c r="AE363" s="60">
        <f t="shared" si="442"/>
        <v>3.1</v>
      </c>
      <c r="AF363" s="55">
        <f t="shared" si="443"/>
        <v>94.77599881063978</v>
      </c>
      <c r="AG363" s="55">
        <f t="shared" si="444"/>
        <v>0.0010411880184017126</v>
      </c>
      <c r="AH363" s="55">
        <f t="shared" si="445"/>
        <v>0.0005373448456079625</v>
      </c>
      <c r="AI363" s="60">
        <f t="shared" si="446"/>
        <v>0.00020259606332806435</v>
      </c>
      <c r="AJ363" s="60">
        <f t="shared" si="447"/>
        <v>3.100202596063328</v>
      </c>
      <c r="AK363" s="60">
        <f t="shared" si="448"/>
        <v>94.4984989046669</v>
      </c>
      <c r="AL363" s="60">
        <f t="shared" si="449"/>
        <v>0.11561313217508536</v>
      </c>
      <c r="AM363" s="55">
        <f t="shared" si="399"/>
        <v>0.23068891950456274</v>
      </c>
      <c r="AN363" s="55">
        <f t="shared" si="450"/>
        <v>163.94057900626137</v>
      </c>
      <c r="AO363" s="55">
        <f t="shared" si="451"/>
        <v>0.09168978534956332</v>
      </c>
      <c r="AP363" s="55">
        <f t="shared" si="402"/>
        <v>0.04730934880543611</v>
      </c>
      <c r="AQ363" s="55">
        <f t="shared" si="403"/>
        <v>105.46929375714194</v>
      </c>
      <c r="AR363" s="55">
        <f t="shared" si="422"/>
        <v>24.77159073532153</v>
      </c>
      <c r="AS363" s="55">
        <f t="shared" si="404"/>
        <v>523.2180859539017</v>
      </c>
      <c r="AT363" s="55">
        <f t="shared" si="405"/>
        <v>125.61163874611873</v>
      </c>
      <c r="AU363" s="55">
        <f t="shared" si="452"/>
        <v>125.62402232835171</v>
      </c>
      <c r="AV363" s="55">
        <f t="shared" si="457"/>
        <v>-0.003002937014230156</v>
      </c>
      <c r="AW363" s="55">
        <f t="shared" si="407"/>
        <v>0.5862966880290793</v>
      </c>
      <c r="AX363" s="55">
        <f t="shared" si="408"/>
        <v>0.28434071017844353</v>
      </c>
      <c r="AY363" s="55">
        <f t="shared" si="409"/>
        <v>3419.9376234284914</v>
      </c>
      <c r="AZ363">
        <f t="shared" si="410"/>
        <v>0.7284670431183011</v>
      </c>
      <c r="BA363">
        <f t="shared" si="411"/>
        <v>0.44412633293985754</v>
      </c>
      <c r="BB363">
        <f t="shared" si="416"/>
        <v>2.1314250075204866</v>
      </c>
      <c r="BC363">
        <f t="shared" si="417"/>
        <v>1.8470842973420432</v>
      </c>
      <c r="BD363">
        <f t="shared" si="412"/>
        <v>-0.0008313977762806068</v>
      </c>
      <c r="BE363">
        <f>SUM(AY363:AY$369)/$AY$370*100</f>
        <v>1.5224172788798265</v>
      </c>
      <c r="BF363" s="107">
        <f t="shared" si="413"/>
        <v>1</v>
      </c>
      <c r="BG363">
        <f t="shared" si="453"/>
        <v>3419.9376234284914</v>
      </c>
    </row>
    <row r="364" spans="1:59" ht="12.75">
      <c r="A364" s="50"/>
      <c r="B364" s="55">
        <f t="shared" si="367"/>
        <v>-96.05500000000002</v>
      </c>
      <c r="C364" s="55">
        <f t="shared" si="424"/>
        <v>-96.05500000000002</v>
      </c>
      <c r="D364" s="60">
        <f t="shared" si="425"/>
        <v>0.001604809042495381</v>
      </c>
      <c r="E364" s="55">
        <f t="shared" si="426"/>
        <v>0</v>
      </c>
      <c r="F364" s="55">
        <f t="shared" si="454"/>
        <v>2.90888208249388E-07</v>
      </c>
      <c r="G364" s="55">
        <f t="shared" si="455"/>
        <v>-1.9183229778693086E-07</v>
      </c>
      <c r="H364" s="60">
        <f t="shared" si="427"/>
        <v>0</v>
      </c>
      <c r="I364" s="60">
        <f t="shared" si="428"/>
        <v>3.1</v>
      </c>
      <c r="J364" s="55">
        <f t="shared" si="429"/>
        <v>-96.05500118936027</v>
      </c>
      <c r="K364" s="55">
        <f t="shared" si="430"/>
        <v>-0.001112759934982093</v>
      </c>
      <c r="L364" s="55">
        <f t="shared" si="431"/>
        <v>-0.0005748840959259609</v>
      </c>
      <c r="M364" s="60">
        <f t="shared" si="432"/>
        <v>0.0016048103903258948</v>
      </c>
      <c r="N364" s="60">
        <f t="shared" si="433"/>
        <v>3.101604810390326</v>
      </c>
      <c r="O364" s="60">
        <f t="shared" si="434"/>
        <v>-95.7581141544358</v>
      </c>
      <c r="P364" s="60">
        <f t="shared" si="435"/>
        <v>-0.1171915133904178</v>
      </c>
      <c r="Q364" s="55">
        <f t="shared" si="384"/>
        <v>-0.23380814268490965</v>
      </c>
      <c r="R364" s="55">
        <f t="shared" si="436"/>
        <v>163.96248666480562</v>
      </c>
      <c r="S364" s="55">
        <f t="shared" si="437"/>
        <v>-0.09293252428982152</v>
      </c>
      <c r="T364" s="55">
        <f t="shared" si="387"/>
        <v>-0.04794309410526662</v>
      </c>
      <c r="U364" s="55">
        <f t="shared" si="388"/>
        <v>105.41639344781584</v>
      </c>
      <c r="V364" s="55">
        <f t="shared" si="420"/>
        <v>-25.106377660294704</v>
      </c>
      <c r="W364" s="55">
        <f t="shared" si="389"/>
        <v>523.269079175452</v>
      </c>
      <c r="X364" s="55">
        <f t="shared" si="390"/>
        <v>125.63163931688723</v>
      </c>
      <c r="Y364" s="55">
        <f t="shared" si="415"/>
        <v>96.05500000000002</v>
      </c>
      <c r="Z364" s="60">
        <f t="shared" si="438"/>
        <v>0.001604809042495381</v>
      </c>
      <c r="AA364" s="55">
        <f t="shared" si="439"/>
        <v>0</v>
      </c>
      <c r="AB364" s="55">
        <f t="shared" si="456"/>
        <v>2.90888208249388E-07</v>
      </c>
      <c r="AC364" s="55">
        <f t="shared" si="440"/>
        <v>-1.9183229778693086E-07</v>
      </c>
      <c r="AD364" s="60">
        <f t="shared" si="441"/>
        <v>0</v>
      </c>
      <c r="AE364" s="60">
        <f t="shared" si="442"/>
        <v>3.1</v>
      </c>
      <c r="AF364" s="55">
        <f t="shared" si="443"/>
        <v>96.05499881063977</v>
      </c>
      <c r="AG364" s="55">
        <f t="shared" si="444"/>
        <v>0.0011127597997317058</v>
      </c>
      <c r="AH364" s="55">
        <f t="shared" si="445"/>
        <v>0.0005743022492024122</v>
      </c>
      <c r="AI364" s="60">
        <f t="shared" si="446"/>
        <v>0.0016048076955765822</v>
      </c>
      <c r="AJ364" s="60">
        <f t="shared" si="447"/>
        <v>3.1016048076955767</v>
      </c>
      <c r="AK364" s="60">
        <f t="shared" si="448"/>
        <v>95.75841225852332</v>
      </c>
      <c r="AL364" s="60">
        <f t="shared" si="449"/>
        <v>0.1171912962761993</v>
      </c>
      <c r="AM364" s="55">
        <f t="shared" si="399"/>
        <v>0.2338082903031962</v>
      </c>
      <c r="AN364" s="55">
        <f t="shared" si="450"/>
        <v>163.96351730822118</v>
      </c>
      <c r="AO364" s="55">
        <f t="shared" si="451"/>
        <v>0.09293169258023562</v>
      </c>
      <c r="AP364" s="55">
        <f t="shared" si="402"/>
        <v>0.04794490514272495</v>
      </c>
      <c r="AQ364" s="55">
        <f t="shared" si="403"/>
        <v>105.4153836855221</v>
      </c>
      <c r="AR364" s="55">
        <f t="shared" si="422"/>
        <v>25.10615361528919</v>
      </c>
      <c r="AS364" s="55">
        <f t="shared" si="404"/>
        <v>523.244613865738</v>
      </c>
      <c r="AT364" s="55">
        <f t="shared" si="405"/>
        <v>125.607194888295</v>
      </c>
      <c r="AU364" s="55">
        <f t="shared" si="452"/>
        <v>125.61941687139593</v>
      </c>
      <c r="AV364" s="55">
        <f t="shared" si="457"/>
        <v>-0.007608393970016891</v>
      </c>
      <c r="AW364" s="55">
        <f t="shared" si="407"/>
        <v>0.5864312351889399</v>
      </c>
      <c r="AX364" s="55">
        <f t="shared" si="408"/>
        <v>0.730113180335316</v>
      </c>
      <c r="AY364" s="55">
        <f t="shared" si="409"/>
        <v>539.7267144739795</v>
      </c>
      <c r="AZ364">
        <f t="shared" si="410"/>
        <v>0.9514878253565979</v>
      </c>
      <c r="BA364">
        <f t="shared" si="411"/>
        <v>0.2213746450212819</v>
      </c>
      <c r="BB364">
        <f t="shared" si="416"/>
        <v>2.354445789758784</v>
      </c>
      <c r="BC364">
        <f t="shared" si="417"/>
        <v>1.6243326094234676</v>
      </c>
      <c r="BD364">
        <f t="shared" si="412"/>
        <v>-0.0006968506164199972</v>
      </c>
      <c r="BE364">
        <f>SUM(AY364:AY$369)/$AY$370*100</f>
        <v>0.3781091886300227</v>
      </c>
      <c r="BF364" s="107">
        <f t="shared" si="413"/>
        <v>1</v>
      </c>
      <c r="BG364">
        <f t="shared" si="453"/>
        <v>539.7267144739795</v>
      </c>
    </row>
    <row r="365" spans="1:59" ht="12.75">
      <c r="A365" s="50"/>
      <c r="B365" s="55">
        <f t="shared" si="367"/>
        <v>-97.33400000000002</v>
      </c>
      <c r="C365" s="55">
        <f t="shared" si="424"/>
        <v>-97.33400000000002</v>
      </c>
      <c r="D365" s="60">
        <f t="shared" si="425"/>
        <v>0.0031013672806734505</v>
      </c>
      <c r="E365" s="55">
        <f t="shared" si="426"/>
        <v>0</v>
      </c>
      <c r="F365" s="55">
        <f t="shared" si="454"/>
        <v>2.90888208249388E-07</v>
      </c>
      <c r="G365" s="55">
        <f t="shared" si="455"/>
        <v>-1.9183229778693086E-07</v>
      </c>
      <c r="H365" s="60">
        <f t="shared" si="427"/>
        <v>0</v>
      </c>
      <c r="I365" s="60">
        <f t="shared" si="428"/>
        <v>3.1</v>
      </c>
      <c r="J365" s="55">
        <f t="shared" si="429"/>
        <v>-97.33400118936027</v>
      </c>
      <c r="K365" s="55">
        <f t="shared" si="430"/>
        <v>-0.0011866422935648269</v>
      </c>
      <c r="L365" s="55">
        <f t="shared" si="431"/>
        <v>-0.0006130346203662501</v>
      </c>
      <c r="M365" s="60">
        <f t="shared" si="432"/>
        <v>0.0031013687174965554</v>
      </c>
      <c r="N365" s="60">
        <f t="shared" si="433"/>
        <v>3.1031013687174966</v>
      </c>
      <c r="O365" s="60">
        <f t="shared" si="434"/>
        <v>-97.01741118068074</v>
      </c>
      <c r="P365" s="60">
        <f t="shared" si="435"/>
        <v>-0.11877039440901654</v>
      </c>
      <c r="Q365" s="55">
        <f t="shared" si="384"/>
        <v>-0.23692775419766685</v>
      </c>
      <c r="R365" s="55">
        <f t="shared" si="436"/>
        <v>163.9857757942811</v>
      </c>
      <c r="S365" s="55">
        <f t="shared" si="437"/>
        <v>-0.09417459378037205</v>
      </c>
      <c r="T365" s="55">
        <f t="shared" si="387"/>
        <v>-0.048578566636922754</v>
      </c>
      <c r="U365" s="55">
        <f t="shared" si="388"/>
        <v>105.36171267034365</v>
      </c>
      <c r="V365" s="55">
        <f t="shared" si="420"/>
        <v>-25.440945496389645</v>
      </c>
      <c r="W365" s="55">
        <f t="shared" si="389"/>
        <v>523.2951815013286</v>
      </c>
      <c r="X365" s="55">
        <f t="shared" si="390"/>
        <v>125.626349994767</v>
      </c>
      <c r="Y365" s="55">
        <f t="shared" si="415"/>
        <v>97.33400000000002</v>
      </c>
      <c r="Z365" s="60">
        <f t="shared" si="438"/>
        <v>0.0031013672806734505</v>
      </c>
      <c r="AA365" s="55">
        <f t="shared" si="439"/>
        <v>0</v>
      </c>
      <c r="AB365" s="55">
        <f t="shared" si="456"/>
        <v>2.90888208249388E-07</v>
      </c>
      <c r="AC365" s="55">
        <f t="shared" si="440"/>
        <v>-1.9183229778693086E-07</v>
      </c>
      <c r="AD365" s="60">
        <f t="shared" si="441"/>
        <v>0</v>
      </c>
      <c r="AE365" s="60">
        <f t="shared" si="442"/>
        <v>3.1</v>
      </c>
      <c r="AF365" s="55">
        <f t="shared" si="443"/>
        <v>97.33399881063977</v>
      </c>
      <c r="AG365" s="55">
        <f t="shared" si="444"/>
        <v>0.0011866421539887054</v>
      </c>
      <c r="AH365" s="55">
        <f t="shared" si="445"/>
        <v>0.0006124527713447937</v>
      </c>
      <c r="AI365" s="60">
        <f t="shared" si="446"/>
        <v>0.003101365844305315</v>
      </c>
      <c r="AJ365" s="60">
        <f t="shared" si="447"/>
        <v>3.1031013658443056</v>
      </c>
      <c r="AK365" s="60">
        <f t="shared" si="448"/>
        <v>97.01770928683956</v>
      </c>
      <c r="AL365" s="60">
        <f t="shared" si="449"/>
        <v>0.11877017736445367</v>
      </c>
      <c r="AM365" s="55">
        <f t="shared" si="399"/>
        <v>0.23692790195756253</v>
      </c>
      <c r="AN365" s="55">
        <f t="shared" si="450"/>
        <v>163.98679306940602</v>
      </c>
      <c r="AO365" s="55">
        <f t="shared" si="451"/>
        <v>0.09417376196069188</v>
      </c>
      <c r="AP365" s="55">
        <f t="shared" si="402"/>
        <v>0.04858037803617876</v>
      </c>
      <c r="AQ365" s="55">
        <f t="shared" si="403"/>
        <v>105.36071655740471</v>
      </c>
      <c r="AR365" s="55">
        <f t="shared" si="422"/>
        <v>25.440721447839138</v>
      </c>
      <c r="AS365" s="55">
        <f t="shared" si="404"/>
        <v>523.2710305628536</v>
      </c>
      <c r="AT365" s="55">
        <f t="shared" si="405"/>
        <v>125.60222021847812</v>
      </c>
      <c r="AU365" s="55">
        <f t="shared" si="452"/>
        <v>125.6142848813345</v>
      </c>
      <c r="AV365" s="55">
        <f t="shared" si="457"/>
        <v>-0.012740384031445728</v>
      </c>
      <c r="AW365" s="55">
        <f t="shared" si="407"/>
        <v>0.5865673984677789</v>
      </c>
      <c r="AX365" s="55">
        <f t="shared" si="408"/>
        <v>1.2388169421796178</v>
      </c>
      <c r="AY365" s="55">
        <f t="shared" si="409"/>
        <v>246.9488793508833</v>
      </c>
      <c r="AZ365">
        <f t="shared" si="410"/>
        <v>1.2059758695575877</v>
      </c>
      <c r="BA365">
        <f t="shared" si="411"/>
        <v>-0.032841072622029954</v>
      </c>
      <c r="BB365">
        <f t="shared" si="416"/>
        <v>2.6089338339597736</v>
      </c>
      <c r="BC365">
        <f t="shared" si="417"/>
        <v>1.3701168917801558</v>
      </c>
      <c r="BD365">
        <f t="shared" si="412"/>
        <v>-0.0005606873375807453</v>
      </c>
      <c r="BE365">
        <f>SUM(AY365:AY$369)/$AY$370*100</f>
        <v>0.19751710950392376</v>
      </c>
      <c r="BF365" s="107">
        <f t="shared" si="413"/>
        <v>1</v>
      </c>
      <c r="BG365">
        <f t="shared" si="453"/>
        <v>246.9488793508833</v>
      </c>
    </row>
    <row r="366" spans="1:59" ht="12.75">
      <c r="A366" s="50"/>
      <c r="B366" s="55">
        <f t="shared" si="367"/>
        <v>-98.61300000000001</v>
      </c>
      <c r="C366" s="55">
        <f t="shared" si="424"/>
        <v>-98.61300000000001</v>
      </c>
      <c r="D366" s="60">
        <f t="shared" si="425"/>
        <v>0.0046953022493154695</v>
      </c>
      <c r="E366" s="55">
        <f t="shared" si="426"/>
        <v>0</v>
      </c>
      <c r="F366" s="55">
        <f t="shared" si="454"/>
        <v>2.90888208249388E-07</v>
      </c>
      <c r="G366" s="55">
        <f t="shared" si="455"/>
        <v>-1.9183229778693086E-07</v>
      </c>
      <c r="H366" s="60">
        <f t="shared" si="427"/>
        <v>0</v>
      </c>
      <c r="I366" s="60">
        <f t="shared" si="428"/>
        <v>3.1</v>
      </c>
      <c r="J366" s="55">
        <f t="shared" si="429"/>
        <v>-98.61300118936026</v>
      </c>
      <c r="K366" s="55">
        <f t="shared" si="430"/>
        <v>-0.0012628658378633743</v>
      </c>
      <c r="L366" s="55">
        <f t="shared" si="431"/>
        <v>-0.0006523940728053218</v>
      </c>
      <c r="M366" s="60">
        <f t="shared" si="432"/>
        <v>0.004695303777951798</v>
      </c>
      <c r="N366" s="60">
        <f t="shared" si="433"/>
        <v>3.1046953037779517</v>
      </c>
      <c r="O366" s="60">
        <f t="shared" si="434"/>
        <v>-98.27608369854012</v>
      </c>
      <c r="P366" s="60">
        <f t="shared" si="435"/>
        <v>-0.12035000158038738</v>
      </c>
      <c r="Q366" s="55">
        <f t="shared" si="384"/>
        <v>-0.24004760908796943</v>
      </c>
      <c r="R366" s="55">
        <f t="shared" si="436"/>
        <v>164.0094031790108</v>
      </c>
      <c r="S366" s="55">
        <f t="shared" si="437"/>
        <v>-0.0954168262062289</v>
      </c>
      <c r="T366" s="55">
        <f t="shared" si="387"/>
        <v>-0.04921395667551162</v>
      </c>
      <c r="U366" s="55">
        <f t="shared" si="388"/>
        <v>105.30627390569856</v>
      </c>
      <c r="V366" s="55">
        <f t="shared" si="420"/>
        <v>-25.775517964844077</v>
      </c>
      <c r="W366" s="55">
        <f t="shared" si="389"/>
        <v>523.3211631959213</v>
      </c>
      <c r="X366" s="55">
        <f t="shared" si="390"/>
        <v>125.62052030944437</v>
      </c>
      <c r="Y366" s="55">
        <f t="shared" si="415"/>
        <v>98.61300000000001</v>
      </c>
      <c r="Z366" s="60">
        <f t="shared" si="438"/>
        <v>0.0046953022493154695</v>
      </c>
      <c r="AA366" s="55">
        <f t="shared" si="439"/>
        <v>0</v>
      </c>
      <c r="AB366" s="55">
        <f t="shared" si="456"/>
        <v>2.90888208249388E-07</v>
      </c>
      <c r="AC366" s="55">
        <f t="shared" si="440"/>
        <v>-1.9183229778693086E-07</v>
      </c>
      <c r="AD366" s="60">
        <f t="shared" si="441"/>
        <v>0</v>
      </c>
      <c r="AE366" s="60">
        <f t="shared" si="442"/>
        <v>3.1</v>
      </c>
      <c r="AF366" s="55">
        <f t="shared" si="443"/>
        <v>98.61299881063977</v>
      </c>
      <c r="AG366" s="55">
        <f t="shared" si="444"/>
        <v>0.0012628656939045885</v>
      </c>
      <c r="AH366" s="55">
        <f t="shared" si="445"/>
        <v>0.000651812221450197</v>
      </c>
      <c r="AI366" s="60">
        <f t="shared" si="446"/>
        <v>0.004695300720679363</v>
      </c>
      <c r="AJ366" s="60">
        <f t="shared" si="447"/>
        <v>3.1046953007206795</v>
      </c>
      <c r="AK366" s="60">
        <f t="shared" si="448"/>
        <v>98.27638180684674</v>
      </c>
      <c r="AL366" s="60">
        <f t="shared" si="449"/>
        <v>0.12034978460656127</v>
      </c>
      <c r="AM366" s="55">
        <f t="shared" si="399"/>
        <v>0.24004775699167236</v>
      </c>
      <c r="AN366" s="55">
        <f t="shared" si="450"/>
        <v>164.01040743536936</v>
      </c>
      <c r="AO366" s="55">
        <f t="shared" si="451"/>
        <v>0.095415994274787</v>
      </c>
      <c r="AP366" s="55">
        <f t="shared" si="402"/>
        <v>0.04921576844209835</v>
      </c>
      <c r="AQ366" s="55">
        <f t="shared" si="403"/>
        <v>105.30529109271066</v>
      </c>
      <c r="AR366" s="55">
        <f t="shared" si="422"/>
        <v>25.775293912655595</v>
      </c>
      <c r="AS366" s="55">
        <f t="shared" si="404"/>
        <v>523.2973184041588</v>
      </c>
      <c r="AT366" s="55">
        <f t="shared" si="405"/>
        <v>125.59669696105266</v>
      </c>
      <c r="AU366" s="55">
        <f t="shared" si="452"/>
        <v>125.60860841563945</v>
      </c>
      <c r="AV366" s="55">
        <f t="shared" si="457"/>
        <v>-0.018416849726492046</v>
      </c>
      <c r="AW366" s="55">
        <f t="shared" si="407"/>
        <v>0.586705171426658</v>
      </c>
      <c r="AX366" s="55">
        <f t="shared" si="408"/>
        <v>1.8142304435020027</v>
      </c>
      <c r="AY366" s="55">
        <f t="shared" si="409"/>
        <v>142.6578158200294</v>
      </c>
      <c r="AZ366">
        <f t="shared" si="410"/>
        <v>1.4938203931776592</v>
      </c>
      <c r="BA366">
        <f t="shared" si="411"/>
        <v>-0.32041005032434333</v>
      </c>
      <c r="BB366">
        <f t="shared" si="416"/>
        <v>2.896778357579845</v>
      </c>
      <c r="BC366">
        <f t="shared" si="417"/>
        <v>1.0825479140778422</v>
      </c>
      <c r="BD366">
        <f t="shared" si="412"/>
        <v>-0.0004229143787017886</v>
      </c>
      <c r="BE366">
        <f>SUM(AY366:AY$369)/$AY$370*100</f>
        <v>0.11488823388248884</v>
      </c>
      <c r="BF366" s="107">
        <f t="shared" si="413"/>
        <v>1</v>
      </c>
      <c r="BG366">
        <f t="shared" si="453"/>
        <v>142.6578158200294</v>
      </c>
    </row>
    <row r="367" spans="1:59" ht="12.75">
      <c r="A367" s="50"/>
      <c r="B367" s="55">
        <f t="shared" si="367"/>
        <v>-99.89200000000001</v>
      </c>
      <c r="C367" s="55">
        <f t="shared" si="424"/>
        <v>-99.89200000000001</v>
      </c>
      <c r="D367" s="60">
        <f t="shared" si="425"/>
        <v>0.006389684964096087</v>
      </c>
      <c r="E367" s="55">
        <f t="shared" si="426"/>
        <v>0</v>
      </c>
      <c r="F367" s="55">
        <f t="shared" si="454"/>
        <v>2.90888208249388E-07</v>
      </c>
      <c r="G367" s="55">
        <f t="shared" si="455"/>
        <v>-1.9183229778693086E-07</v>
      </c>
      <c r="H367" s="60">
        <f t="shared" si="427"/>
        <v>0</v>
      </c>
      <c r="I367" s="60">
        <f t="shared" si="428"/>
        <v>3.1</v>
      </c>
      <c r="J367" s="55">
        <f t="shared" si="429"/>
        <v>-99.89200118936026</v>
      </c>
      <c r="K367" s="55">
        <f t="shared" si="430"/>
        <v>-0.001341461176025134</v>
      </c>
      <c r="L367" s="55">
        <f t="shared" si="431"/>
        <v>-0.0006929782605074029</v>
      </c>
      <c r="M367" s="60">
        <f t="shared" si="432"/>
        <v>0.006389686587399801</v>
      </c>
      <c r="N367" s="60">
        <f t="shared" si="433"/>
        <v>3.1063896865874</v>
      </c>
      <c r="O367" s="60">
        <f t="shared" si="434"/>
        <v>-99.53412352503629</v>
      </c>
      <c r="P367" s="60">
        <f t="shared" si="435"/>
        <v>-0.12193034405478283</v>
      </c>
      <c r="Q367" s="55">
        <f t="shared" si="384"/>
        <v>-0.24316770984905825</v>
      </c>
      <c r="R367" s="55">
        <f t="shared" si="436"/>
        <v>164.0333699911174</v>
      </c>
      <c r="S367" s="55">
        <f t="shared" si="437"/>
        <v>-0.09665922229784929</v>
      </c>
      <c r="T367" s="55">
        <f t="shared" si="387"/>
        <v>-0.04984926525335967</v>
      </c>
      <c r="U367" s="55">
        <f t="shared" si="388"/>
        <v>105.25007584823408</v>
      </c>
      <c r="V367" s="55">
        <f t="shared" si="420"/>
        <v>-26.11009473051586</v>
      </c>
      <c r="W367" s="55">
        <f t="shared" si="389"/>
        <v>523.347006101885</v>
      </c>
      <c r="X367" s="55">
        <f t="shared" si="390"/>
        <v>125.61413197005015</v>
      </c>
      <c r="Y367" s="55">
        <f t="shared" si="415"/>
        <v>99.89200000000001</v>
      </c>
      <c r="Z367" s="60">
        <f t="shared" si="438"/>
        <v>0.006389684964096087</v>
      </c>
      <c r="AA367" s="55">
        <f t="shared" si="439"/>
        <v>0</v>
      </c>
      <c r="AB367" s="55">
        <f t="shared" si="456"/>
        <v>2.90888208249388E-07</v>
      </c>
      <c r="AC367" s="55">
        <f t="shared" si="440"/>
        <v>-1.9183229778693086E-07</v>
      </c>
      <c r="AD367" s="60">
        <f t="shared" si="441"/>
        <v>0</v>
      </c>
      <c r="AE367" s="60">
        <f t="shared" si="442"/>
        <v>3.1</v>
      </c>
      <c r="AF367" s="55">
        <f t="shared" si="443"/>
        <v>99.89199881063976</v>
      </c>
      <c r="AG367" s="55">
        <f t="shared" si="444"/>
        <v>0.0013414610276267641</v>
      </c>
      <c r="AH367" s="55">
        <f t="shared" si="445"/>
        <v>0.000692396406782419</v>
      </c>
      <c r="AI367" s="60">
        <f t="shared" si="446"/>
        <v>0.006389683340790819</v>
      </c>
      <c r="AJ367" s="60">
        <f t="shared" si="447"/>
        <v>3.106389683340791</v>
      </c>
      <c r="AK367" s="60">
        <f t="shared" si="448"/>
        <v>99.53442163556933</v>
      </c>
      <c r="AL367" s="60">
        <f t="shared" si="449"/>
        <v>0.12193012715278086</v>
      </c>
      <c r="AM367" s="55">
        <f t="shared" si="399"/>
        <v>0.2431678578987793</v>
      </c>
      <c r="AN367" s="55">
        <f t="shared" si="450"/>
        <v>164.03436156482888</v>
      </c>
      <c r="AO367" s="55">
        <f t="shared" si="451"/>
        <v>0.0966583902529683</v>
      </c>
      <c r="AP367" s="55">
        <f t="shared" si="402"/>
        <v>0.049851077392842696</v>
      </c>
      <c r="AQ367" s="55">
        <f t="shared" si="403"/>
        <v>105.24910599920003</v>
      </c>
      <c r="AR367" s="55">
        <f t="shared" si="422"/>
        <v>26.10987067459418</v>
      </c>
      <c r="AS367" s="55">
        <f t="shared" si="404"/>
        <v>523.3234595490537</v>
      </c>
      <c r="AT367" s="55">
        <f t="shared" si="405"/>
        <v>125.5906071418965</v>
      </c>
      <c r="AU367" s="55">
        <f t="shared" si="452"/>
        <v>125.60236934182673</v>
      </c>
      <c r="AV367" s="55">
        <f t="shared" si="457"/>
        <v>-0.024655923539214086</v>
      </c>
      <c r="AW367" s="55">
        <f t="shared" si="407"/>
        <v>0.5868445479052089</v>
      </c>
      <c r="AX367" s="55">
        <f t="shared" si="408"/>
        <v>2.460242295984541</v>
      </c>
      <c r="AY367" s="55">
        <f t="shared" si="409"/>
        <v>91.9430607176901</v>
      </c>
      <c r="AZ367">
        <f t="shared" si="410"/>
        <v>1.8169656958974794</v>
      </c>
      <c r="BA367">
        <f t="shared" si="411"/>
        <v>-0.6432766000870616</v>
      </c>
      <c r="BB367">
        <f t="shared" si="416"/>
        <v>3.2199236602996653</v>
      </c>
      <c r="BC367">
        <f t="shared" si="417"/>
        <v>0.7596813643151241</v>
      </c>
      <c r="BD367">
        <f t="shared" si="412"/>
        <v>-0.00028353790015089864</v>
      </c>
      <c r="BE367">
        <f>SUM(AY367:AY$369)/$AY$370*100</f>
        <v>0.06715505545785627</v>
      </c>
      <c r="BF367" s="107">
        <f t="shared" si="413"/>
        <v>1</v>
      </c>
      <c r="BG367">
        <f t="shared" si="453"/>
        <v>91.9430607176901</v>
      </c>
    </row>
    <row r="368" spans="1:59" ht="12.75">
      <c r="A368" s="50"/>
      <c r="B368" s="55">
        <f>B369+$B$22</f>
        <v>-101.171</v>
      </c>
      <c r="C368" s="55">
        <f t="shared" si="424"/>
        <v>-101.171</v>
      </c>
      <c r="D368" s="60">
        <f t="shared" si="425"/>
        <v>0.00818762726766753</v>
      </c>
      <c r="E368" s="55">
        <f t="shared" si="426"/>
        <v>0</v>
      </c>
      <c r="F368" s="55">
        <f t="shared" si="454"/>
        <v>2.90888208249388E-07</v>
      </c>
      <c r="G368" s="55">
        <f t="shared" si="455"/>
        <v>-1.9183229778693086E-07</v>
      </c>
      <c r="H368" s="60">
        <f t="shared" si="427"/>
        <v>0</v>
      </c>
      <c r="I368" s="60">
        <f t="shared" si="428"/>
        <v>3.1</v>
      </c>
      <c r="J368" s="55">
        <f t="shared" si="429"/>
        <v>-101.17100118936025</v>
      </c>
      <c r="K368" s="55">
        <f t="shared" si="430"/>
        <v>-0.0014224589116450838</v>
      </c>
      <c r="L368" s="55">
        <f t="shared" si="431"/>
        <v>-0.0007348029886197534</v>
      </c>
      <c r="M368" s="60">
        <f t="shared" si="432"/>
        <v>0.008187628988988838</v>
      </c>
      <c r="N368" s="60">
        <f t="shared" si="433"/>
        <v>3.108187628988989</v>
      </c>
      <c r="O368" s="60">
        <f t="shared" si="434"/>
        <v>-100.79152247690479</v>
      </c>
      <c r="P368" s="60">
        <f t="shared" si="435"/>
        <v>-0.12351143096569406</v>
      </c>
      <c r="Q368" s="55">
        <f t="shared" si="384"/>
        <v>-0.24628805894276837</v>
      </c>
      <c r="R368" s="55">
        <f t="shared" si="436"/>
        <v>164.05767741506912</v>
      </c>
      <c r="S368" s="55">
        <f t="shared" si="437"/>
        <v>-0.0979017827316746</v>
      </c>
      <c r="T368" s="55">
        <f t="shared" si="387"/>
        <v>-0.05048449347941916</v>
      </c>
      <c r="U368" s="55">
        <f t="shared" si="388"/>
        <v>105.19311718106798</v>
      </c>
      <c r="V368" s="55">
        <f t="shared" si="420"/>
        <v>-26.444675443276687</v>
      </c>
      <c r="W368" s="55">
        <f t="shared" si="389"/>
        <v>523.3726918812748</v>
      </c>
      <c r="X368" s="55">
        <f t="shared" si="390"/>
        <v>125.60716650622567</v>
      </c>
      <c r="Y368" s="55">
        <f t="shared" si="415"/>
        <v>101.171</v>
      </c>
      <c r="Z368" s="60">
        <f t="shared" si="438"/>
        <v>0.00818762726766753</v>
      </c>
      <c r="AA368" s="55">
        <f t="shared" si="439"/>
        <v>0</v>
      </c>
      <c r="AB368" s="55">
        <f t="shared" si="456"/>
        <v>2.90888208249388E-07</v>
      </c>
      <c r="AC368" s="55">
        <f t="shared" si="440"/>
        <v>-1.9183229778693086E-07</v>
      </c>
      <c r="AD368" s="60">
        <f t="shared" si="441"/>
        <v>0</v>
      </c>
      <c r="AE368" s="60">
        <f t="shared" si="442"/>
        <v>3.1</v>
      </c>
      <c r="AF368" s="55">
        <f t="shared" si="443"/>
        <v>101.17099881063976</v>
      </c>
      <c r="AG368" s="55">
        <f t="shared" si="444"/>
        <v>0.00142245875875021</v>
      </c>
      <c r="AH368" s="55">
        <f t="shared" si="445"/>
        <v>0.0007342211324882627</v>
      </c>
      <c r="AI368" s="60">
        <f t="shared" si="446"/>
        <v>0.008187625546800525</v>
      </c>
      <c r="AJ368" s="60">
        <f t="shared" si="447"/>
        <v>3.1081876255468006</v>
      </c>
      <c r="AK368" s="60">
        <f t="shared" si="448"/>
        <v>100.79182058974499</v>
      </c>
      <c r="AL368" s="60">
        <f t="shared" si="449"/>
        <v>0.1235112141366099</v>
      </c>
      <c r="AM368" s="55">
        <f t="shared" si="399"/>
        <v>0.24628820714073155</v>
      </c>
      <c r="AN368" s="55">
        <f t="shared" si="450"/>
        <v>164.0586566295243</v>
      </c>
      <c r="AO368" s="55">
        <f t="shared" si="451"/>
        <v>0.09790095057166787</v>
      </c>
      <c r="AP368" s="55">
        <f t="shared" si="402"/>
        <v>0.050486305997395814</v>
      </c>
      <c r="AQ368" s="55">
        <f t="shared" si="403"/>
        <v>105.19215997272084</v>
      </c>
      <c r="AR368" s="55">
        <f t="shared" si="422"/>
        <v>26.444451383524484</v>
      </c>
      <c r="AS368" s="55">
        <f t="shared" si="404"/>
        <v>523.3494359603468</v>
      </c>
      <c r="AT368" s="55">
        <f t="shared" si="405"/>
        <v>125.58393259140564</v>
      </c>
      <c r="AU368" s="55">
        <f t="shared" si="452"/>
        <v>125.5955493399259</v>
      </c>
      <c r="AV368" s="55">
        <f t="shared" si="457"/>
        <v>-0.03147592544004851</v>
      </c>
      <c r="AW368" s="55">
        <f t="shared" si="407"/>
        <v>0.5869855212807297</v>
      </c>
      <c r="AX368" s="55">
        <f t="shared" si="408"/>
        <v>3.1808522414396294</v>
      </c>
      <c r="AY368" s="55">
        <f t="shared" si="409"/>
        <v>63.26143994280831</v>
      </c>
      <c r="AZ368">
        <f t="shared" si="410"/>
        <v>2.1774116420005445</v>
      </c>
      <c r="BA368">
        <f t="shared" si="411"/>
        <v>-1.003440599439085</v>
      </c>
      <c r="BB368">
        <f t="shared" si="416"/>
        <v>3.58036960640273</v>
      </c>
      <c r="BC368">
        <f t="shared" si="417"/>
        <v>0.39951736496310075</v>
      </c>
      <c r="BD368">
        <f t="shared" si="412"/>
        <v>-0.00014256452463001779</v>
      </c>
      <c r="BE368">
        <f>SUM(AY368:AY$369)/$AY$370*100</f>
        <v>0.036390989031373513</v>
      </c>
      <c r="BF368" s="107">
        <f t="shared" si="413"/>
        <v>1</v>
      </c>
      <c r="BG368">
        <f t="shared" si="453"/>
        <v>63.26143994280831</v>
      </c>
    </row>
    <row r="369" spans="1:59" ht="13.5" thickBot="1">
      <c r="A369" s="50"/>
      <c r="B369" s="55">
        <f>-$B$19/2</f>
        <v>-102.45</v>
      </c>
      <c r="C369" s="55">
        <f t="shared" si="424"/>
        <v>-102.45</v>
      </c>
      <c r="D369" s="60">
        <f t="shared" si="425"/>
        <v>0.010092281849215512</v>
      </c>
      <c r="E369" s="55">
        <f t="shared" si="426"/>
        <v>0</v>
      </c>
      <c r="F369" s="55">
        <f t="shared" si="454"/>
        <v>2.90888208249388E-07</v>
      </c>
      <c r="G369" s="55">
        <f t="shared" si="455"/>
        <v>-1.9183229778693086E-07</v>
      </c>
      <c r="H369" s="60">
        <f t="shared" si="427"/>
        <v>0</v>
      </c>
      <c r="I369" s="60">
        <f t="shared" si="428"/>
        <v>3.1</v>
      </c>
      <c r="J369" s="55">
        <f t="shared" si="429"/>
        <v>-102.45000118936025</v>
      </c>
      <c r="K369" s="55">
        <f t="shared" si="430"/>
        <v>-0.0015058896438009395</v>
      </c>
      <c r="L369" s="55">
        <f t="shared" si="431"/>
        <v>-0.0007778840602096619</v>
      </c>
      <c r="M369" s="60">
        <f t="shared" si="432"/>
        <v>0.010092283671030877</v>
      </c>
      <c r="N369" s="60">
        <f t="shared" si="433"/>
        <v>3.110092283671031</v>
      </c>
      <c r="O369" s="60">
        <f t="shared" si="434"/>
        <v>-102.0482723705111</v>
      </c>
      <c r="P369" s="60">
        <f t="shared" si="435"/>
        <v>-0.1250932714295404</v>
      </c>
      <c r="Q369" s="55">
        <f t="shared" si="384"/>
        <v>-0.24940865879887117</v>
      </c>
      <c r="R369" s="55">
        <f t="shared" si="436"/>
        <v>164.0823266475835</v>
      </c>
      <c r="S369" s="55">
        <f t="shared" si="437"/>
        <v>-0.09914450812952652</v>
      </c>
      <c r="T369" s="55">
        <f t="shared" si="387"/>
        <v>-0.05111964253981813</v>
      </c>
      <c r="U369" s="55">
        <f t="shared" si="388"/>
        <v>105.13539657628576</v>
      </c>
      <c r="V369" s="55">
        <f t="shared" si="420"/>
        <v>-26.77925973785605</v>
      </c>
      <c r="W369" s="55">
        <f t="shared" si="389"/>
        <v>523.3982020174464</v>
      </c>
      <c r="X369" s="55">
        <f t="shared" si="390"/>
        <v>125.59960527012936</v>
      </c>
      <c r="Y369" s="55">
        <f t="shared" si="415"/>
        <v>102.45</v>
      </c>
      <c r="Z369" s="60">
        <f t="shared" si="438"/>
        <v>0.010092281849215512</v>
      </c>
      <c r="AA369" s="55">
        <f t="shared" si="439"/>
        <v>0</v>
      </c>
      <c r="AB369" s="55">
        <f t="shared" si="456"/>
        <v>2.90888208249388E-07</v>
      </c>
      <c r="AC369" s="55">
        <f t="shared" si="440"/>
        <v>-1.9183229778693086E-07</v>
      </c>
      <c r="AD369" s="60">
        <f t="shared" si="441"/>
        <v>0</v>
      </c>
      <c r="AE369" s="60">
        <f t="shared" si="442"/>
        <v>3.1</v>
      </c>
      <c r="AF369" s="55">
        <f t="shared" si="443"/>
        <v>102.44999881063976</v>
      </c>
      <c r="AG369" s="55">
        <f t="shared" si="444"/>
        <v>0.001505889486352656</v>
      </c>
      <c r="AH369" s="55">
        <f t="shared" si="445"/>
        <v>0.0007773022016345486</v>
      </c>
      <c r="AI369" s="60">
        <f t="shared" si="446"/>
        <v>0.010092280027399925</v>
      </c>
      <c r="AJ369" s="60">
        <f t="shared" si="447"/>
        <v>3.1100922800274002</v>
      </c>
      <c r="AK369" s="60">
        <f t="shared" si="448"/>
        <v>102.0485704857414</v>
      </c>
      <c r="AL369" s="60">
        <f t="shared" si="449"/>
        <v>0.12509305467447424</v>
      </c>
      <c r="AM369" s="55">
        <f t="shared" si="399"/>
        <v>0.24940880714731392</v>
      </c>
      <c r="AN369" s="55">
        <f t="shared" si="450"/>
        <v>164.08329381408345</v>
      </c>
      <c r="AO369" s="55">
        <f t="shared" si="451"/>
        <v>0.09914367585269657</v>
      </c>
      <c r="AP369" s="55">
        <f t="shared" si="402"/>
        <v>0.05112145544192079</v>
      </c>
      <c r="AQ369" s="55">
        <f t="shared" si="403"/>
        <v>105.13445169745</v>
      </c>
      <c r="AR369" s="55">
        <f t="shared" si="422"/>
        <v>26.779035674173524</v>
      </c>
      <c r="AS369" s="55">
        <f t="shared" si="404"/>
        <v>523.3752294070995</v>
      </c>
      <c r="AT369" s="55">
        <f t="shared" si="405"/>
        <v>125.57665494744674</v>
      </c>
      <c r="AU369" s="55">
        <f t="shared" si="452"/>
        <v>125.58812990495973</v>
      </c>
      <c r="AV369" s="55">
        <f t="shared" si="457"/>
        <v>-0.03889536040621522</v>
      </c>
      <c r="AW369" s="55">
        <f t="shared" si="407"/>
        <v>0.5871280858049963</v>
      </c>
      <c r="AX369" s="55">
        <f t="shared" si="408"/>
        <v>3.980172100414364</v>
      </c>
      <c r="AY369" s="55">
        <f>ABS(POWER((POWER(B369,2)-POWER(B368,2)),1)/(POWER(AX369,2)-POWER(AX368,2)))</f>
        <v>45.4985291621896</v>
      </c>
      <c r="AZ369">
        <f t="shared" si="410"/>
        <v>2.577214136012178</v>
      </c>
      <c r="BA369">
        <f t="shared" si="411"/>
        <v>-1.4029579644021857</v>
      </c>
      <c r="BB369">
        <f t="shared" si="416"/>
        <v>3.9801721004143635</v>
      </c>
      <c r="BC369">
        <f t="shared" si="417"/>
        <v>0</v>
      </c>
      <c r="BD369">
        <f t="shared" si="412"/>
        <v>0</v>
      </c>
      <c r="BE369">
        <f>AY369/$AY$370*100</f>
        <v>0.015223767433093012</v>
      </c>
      <c r="BF369" s="107">
        <f t="shared" si="413"/>
        <v>1</v>
      </c>
      <c r="BG369">
        <f t="shared" si="453"/>
        <v>45.4985291621896</v>
      </c>
    </row>
    <row r="370" spans="1:59" ht="13.5" thickBot="1">
      <c r="A370" s="50"/>
      <c r="B370" s="55"/>
      <c r="C370" s="55"/>
      <c r="D370" s="55"/>
      <c r="E370" s="55"/>
      <c r="F370" s="55"/>
      <c r="G370" s="60"/>
      <c r="H370" s="55"/>
      <c r="I370" s="55"/>
      <c r="J370" s="55"/>
      <c r="K370" s="60"/>
      <c r="L370" s="60"/>
      <c r="M370" s="55"/>
      <c r="N370" s="55"/>
      <c r="O370" s="55"/>
      <c r="P370" s="60"/>
      <c r="Q370" s="60"/>
      <c r="R370" s="55"/>
      <c r="S370" s="55" t="s">
        <v>177</v>
      </c>
      <c r="T370" s="55">
        <f>T369</f>
        <v>-0.05111964253981813</v>
      </c>
      <c r="U370" s="55"/>
      <c r="V370" s="55"/>
      <c r="W370" s="55" t="s">
        <v>176</v>
      </c>
      <c r="X370" s="55">
        <f>X369</f>
        <v>125.59960527012936</v>
      </c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 t="s">
        <v>178</v>
      </c>
      <c r="AP370" s="55">
        <f>AP369</f>
        <v>0.05112145544192079</v>
      </c>
      <c r="AQ370" s="55"/>
      <c r="AR370" s="55"/>
      <c r="AS370" s="55" t="s">
        <v>179</v>
      </c>
      <c r="AT370" s="55">
        <f>AT369</f>
        <v>125.57665494744674</v>
      </c>
      <c r="AU370" s="55"/>
      <c r="AV370" s="55" t="s">
        <v>113</v>
      </c>
      <c r="AW370" s="67">
        <f>MAX(AW266:AW316)</f>
        <v>0.5871280858057298</v>
      </c>
      <c r="AX370" s="67">
        <f>MAX(AX266:AX369)</f>
        <v>3.980172100414364</v>
      </c>
      <c r="AY370" s="55">
        <f>SUM(AY266:AY369)</f>
        <v>298865.1091929198</v>
      </c>
      <c r="AZ370" s="67">
        <f>MAX(AZ319:AZ369,AZ266:AZ316)</f>
        <v>2.5772141360129117</v>
      </c>
      <c r="BA370" s="67">
        <f>MAX(BA319:BA369,BA266:BA316)</f>
        <v>0.5463120193839947</v>
      </c>
      <c r="BB370" s="67">
        <f>MAX(BB319:BB369,BB266:BB316)</f>
        <v>3.980172100415097</v>
      </c>
      <c r="BG370" s="55">
        <f>SUM(BG266:BG369)</f>
        <v>298865.1091929198</v>
      </c>
    </row>
    <row r="371" spans="1:59" ht="13.5" thickBot="1">
      <c r="A371" s="50"/>
      <c r="B371" s="55"/>
      <c r="C371" s="55"/>
      <c r="D371" s="55"/>
      <c r="E371" s="55"/>
      <c r="F371" s="55"/>
      <c r="G371" s="60"/>
      <c r="H371" s="55"/>
      <c r="I371" s="55"/>
      <c r="J371" s="55"/>
      <c r="K371" s="60"/>
      <c r="L371" s="60"/>
      <c r="M371" s="55"/>
      <c r="N371" s="55"/>
      <c r="O371" s="55"/>
      <c r="P371" s="60"/>
      <c r="Q371" s="60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 t="s">
        <v>114</v>
      </c>
      <c r="AW371" s="67">
        <f>MIN(AW266:AW316)</f>
        <v>0.5820668308796421</v>
      </c>
      <c r="AX371" s="55">
        <f>MIN(AX266:AX316)</f>
        <v>0.07489207315873117</v>
      </c>
      <c r="AZ371" s="67">
        <f>MIN(AZ319:AZ369,AZ266:AZ316)</f>
        <v>0.6212040925426163</v>
      </c>
      <c r="BA371" s="67">
        <f>MIN(BA319:BA369,BA266:BA316)</f>
        <v>-1.4029579644021857</v>
      </c>
      <c r="BB371" s="67">
        <f>MIN(BB319:BB369,BB266:BB316)</f>
        <v>2.0241620569448022</v>
      </c>
      <c r="BG371">
        <f>(AY370-BG370)/AY370*100</f>
        <v>0</v>
      </c>
    </row>
    <row r="372" spans="1:54" ht="13.5" thickBot="1">
      <c r="A372" s="50"/>
      <c r="B372" s="55"/>
      <c r="C372" s="55"/>
      <c r="D372" s="55"/>
      <c r="E372" s="55"/>
      <c r="F372" s="55"/>
      <c r="G372" s="60"/>
      <c r="H372" s="60"/>
      <c r="I372" s="55"/>
      <c r="J372" s="55"/>
      <c r="K372" s="55"/>
      <c r="L372" s="60"/>
      <c r="M372" s="60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 t="s">
        <v>115</v>
      </c>
      <c r="AW372" s="67">
        <f>(ABS(AW370)+ABS(AW371))/2</f>
        <v>0.584597458342686</v>
      </c>
      <c r="AX372" s="55">
        <f>(AW370+AW371)/2</f>
        <v>0.584597458342686</v>
      </c>
      <c r="AZ372" t="s">
        <v>119</v>
      </c>
      <c r="BA372" s="67">
        <f>AZ370-BA371</f>
        <v>3.980172100415097</v>
      </c>
      <c r="BB372" s="67">
        <f>BB370-BB371</f>
        <v>1.956010043470295</v>
      </c>
    </row>
    <row r="373" spans="1:49" ht="13.5" thickBot="1">
      <c r="A373" s="50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86"/>
      <c r="AW373" s="55"/>
    </row>
    <row r="374" spans="1:54" ht="13.5" thickBot="1">
      <c r="A374" s="87" t="s">
        <v>112</v>
      </c>
      <c r="B374" s="61">
        <f>$BA$372+$BA$372/50</f>
        <v>4.059775542423399</v>
      </c>
      <c r="C374" s="61">
        <f>B374-$BA$372/50</f>
        <v>3.9801721004150967</v>
      </c>
      <c r="D374" s="61">
        <f aca="true" t="shared" si="458" ref="D374:BB374">C374-$BA$372/50</f>
        <v>3.9005686584067947</v>
      </c>
      <c r="E374" s="61">
        <f t="shared" si="458"/>
        <v>3.8209652163984926</v>
      </c>
      <c r="F374" s="61">
        <f t="shared" si="458"/>
        <v>3.7413617743901906</v>
      </c>
      <c r="G374" s="61">
        <f t="shared" si="458"/>
        <v>3.6617583323818885</v>
      </c>
      <c r="H374" s="61">
        <f t="shared" si="458"/>
        <v>3.5821548903735865</v>
      </c>
      <c r="I374" s="61">
        <f t="shared" si="458"/>
        <v>3.5025514483652844</v>
      </c>
      <c r="J374" s="61">
        <f t="shared" si="458"/>
        <v>3.4229480063569824</v>
      </c>
      <c r="K374" s="61">
        <f t="shared" si="458"/>
        <v>3.3433445643486803</v>
      </c>
      <c r="L374" s="61">
        <f t="shared" si="458"/>
        <v>3.2637411223403783</v>
      </c>
      <c r="M374" s="61">
        <f t="shared" si="458"/>
        <v>3.1841376803320762</v>
      </c>
      <c r="N374" s="61">
        <f t="shared" si="458"/>
        <v>3.104534238323774</v>
      </c>
      <c r="O374" s="61">
        <f t="shared" si="458"/>
        <v>3.024930796315472</v>
      </c>
      <c r="P374" s="61">
        <f t="shared" si="458"/>
        <v>2.94532735430717</v>
      </c>
      <c r="Q374" s="61">
        <f t="shared" si="458"/>
        <v>2.865723912298868</v>
      </c>
      <c r="R374" s="61">
        <f t="shared" si="458"/>
        <v>2.786120470290566</v>
      </c>
      <c r="S374" s="61">
        <f t="shared" si="458"/>
        <v>2.706517028282264</v>
      </c>
      <c r="T374" s="61">
        <f t="shared" si="458"/>
        <v>2.626913586273962</v>
      </c>
      <c r="U374" s="61">
        <f t="shared" si="458"/>
        <v>2.54731014426566</v>
      </c>
      <c r="V374" s="61">
        <f t="shared" si="458"/>
        <v>2.4677067022573578</v>
      </c>
      <c r="W374" s="61">
        <f t="shared" si="458"/>
        <v>2.3881032602490557</v>
      </c>
      <c r="X374" s="61">
        <f t="shared" si="458"/>
        <v>2.3084998182407537</v>
      </c>
      <c r="Y374" s="61">
        <f t="shared" si="458"/>
        <v>2.2288963762324516</v>
      </c>
      <c r="Z374" s="61">
        <f t="shared" si="458"/>
        <v>2.1492929342241496</v>
      </c>
      <c r="AA374" s="61">
        <f t="shared" si="458"/>
        <v>2.0696894922158475</v>
      </c>
      <c r="AB374" s="61">
        <f t="shared" si="458"/>
        <v>1.9900860502075455</v>
      </c>
      <c r="AC374" s="61">
        <f t="shared" si="458"/>
        <v>1.9104826081992434</v>
      </c>
      <c r="AD374" s="61">
        <f t="shared" si="458"/>
        <v>1.8308791661909414</v>
      </c>
      <c r="AE374" s="61">
        <f t="shared" si="458"/>
        <v>1.7512757241826393</v>
      </c>
      <c r="AF374" s="61">
        <f t="shared" si="458"/>
        <v>1.6716722821743373</v>
      </c>
      <c r="AG374" s="61">
        <f t="shared" si="458"/>
        <v>1.5920688401660352</v>
      </c>
      <c r="AH374" s="61">
        <f t="shared" si="458"/>
        <v>1.5124653981577332</v>
      </c>
      <c r="AI374" s="61">
        <f t="shared" si="458"/>
        <v>1.4328619561494311</v>
      </c>
      <c r="AJ374" s="61">
        <f t="shared" si="458"/>
        <v>1.353258514141129</v>
      </c>
      <c r="AK374" s="61">
        <f t="shared" si="458"/>
        <v>1.273655072132827</v>
      </c>
      <c r="AL374" s="61">
        <f t="shared" si="458"/>
        <v>1.194051630124525</v>
      </c>
      <c r="AM374" s="61">
        <f t="shared" si="458"/>
        <v>1.114448188116223</v>
      </c>
      <c r="AN374" s="61">
        <f t="shared" si="458"/>
        <v>1.0348447461079209</v>
      </c>
      <c r="AO374" s="61">
        <f t="shared" si="458"/>
        <v>0.9552413040996189</v>
      </c>
      <c r="AP374" s="61">
        <f t="shared" si="458"/>
        <v>0.875637862091317</v>
      </c>
      <c r="AQ374" s="61">
        <f t="shared" si="458"/>
        <v>0.7960344200830151</v>
      </c>
      <c r="AR374" s="61">
        <f t="shared" si="458"/>
        <v>0.7164309780747131</v>
      </c>
      <c r="AS374" s="61">
        <f t="shared" si="458"/>
        <v>0.6368275360664112</v>
      </c>
      <c r="AT374" s="61">
        <f t="shared" si="458"/>
        <v>0.5572240940581092</v>
      </c>
      <c r="AU374" s="61">
        <f t="shared" si="458"/>
        <v>0.4776206520498073</v>
      </c>
      <c r="AV374" s="61">
        <f t="shared" si="458"/>
        <v>0.39801721004150536</v>
      </c>
      <c r="AW374" s="61">
        <f t="shared" si="458"/>
        <v>0.3184137680332034</v>
      </c>
      <c r="AX374" s="61">
        <f t="shared" si="458"/>
        <v>0.2388103260249015</v>
      </c>
      <c r="AY374" s="61">
        <f t="shared" si="458"/>
        <v>0.15920688401659955</v>
      </c>
      <c r="AZ374" s="61">
        <f t="shared" si="458"/>
        <v>0.07960344200829761</v>
      </c>
      <c r="BA374" s="61">
        <f t="shared" si="458"/>
        <v>-4.3298697960381105E-15</v>
      </c>
      <c r="BB374" s="61">
        <f t="shared" si="458"/>
        <v>-0.07960344200830627</v>
      </c>
    </row>
    <row r="375" spans="1:54" ht="12.75">
      <c r="A375" s="1">
        <f>(B374-C374)*0.9</f>
        <v>0.07164309780747184</v>
      </c>
      <c r="B375">
        <f>IF(($BB266+$A$375)&gt;B$374,IF(($BB266-$A$375)&lt;B$374,$BG266,0),0)</f>
        <v>0</v>
      </c>
      <c r="C375">
        <f aca="true" t="shared" si="459" ref="C375:BB375">IF(($BB266+$A$375)&gt;C$374,IF(($BB266-$A$375)&lt;C$374,$BG266,0),0)</f>
        <v>45.4985291621896</v>
      </c>
      <c r="D375">
        <f t="shared" si="459"/>
        <v>0</v>
      </c>
      <c r="E375">
        <f t="shared" si="459"/>
        <v>0</v>
      </c>
      <c r="F375">
        <f t="shared" si="459"/>
        <v>0</v>
      </c>
      <c r="G375">
        <f t="shared" si="459"/>
        <v>0</v>
      </c>
      <c r="H375">
        <f t="shared" si="459"/>
        <v>0</v>
      </c>
      <c r="I375">
        <f t="shared" si="459"/>
        <v>0</v>
      </c>
      <c r="J375">
        <f t="shared" si="459"/>
        <v>0</v>
      </c>
      <c r="K375">
        <f t="shared" si="459"/>
        <v>0</v>
      </c>
      <c r="L375">
        <f t="shared" si="459"/>
        <v>0</v>
      </c>
      <c r="M375">
        <f t="shared" si="459"/>
        <v>0</v>
      </c>
      <c r="N375">
        <f t="shared" si="459"/>
        <v>0</v>
      </c>
      <c r="O375">
        <f t="shared" si="459"/>
        <v>0</v>
      </c>
      <c r="P375">
        <f t="shared" si="459"/>
        <v>0</v>
      </c>
      <c r="Q375">
        <f t="shared" si="459"/>
        <v>0</v>
      </c>
      <c r="R375">
        <f t="shared" si="459"/>
        <v>0</v>
      </c>
      <c r="S375">
        <f t="shared" si="459"/>
        <v>0</v>
      </c>
      <c r="T375">
        <f t="shared" si="459"/>
        <v>0</v>
      </c>
      <c r="U375">
        <f t="shared" si="459"/>
        <v>0</v>
      </c>
      <c r="V375">
        <f t="shared" si="459"/>
        <v>0</v>
      </c>
      <c r="W375">
        <f t="shared" si="459"/>
        <v>0</v>
      </c>
      <c r="X375">
        <f t="shared" si="459"/>
        <v>0</v>
      </c>
      <c r="Y375">
        <f t="shared" si="459"/>
        <v>0</v>
      </c>
      <c r="Z375">
        <f t="shared" si="459"/>
        <v>0</v>
      </c>
      <c r="AA375">
        <f t="shared" si="459"/>
        <v>0</v>
      </c>
      <c r="AB375">
        <f t="shared" si="459"/>
        <v>0</v>
      </c>
      <c r="AC375">
        <f t="shared" si="459"/>
        <v>0</v>
      </c>
      <c r="AD375">
        <f t="shared" si="459"/>
        <v>0</v>
      </c>
      <c r="AE375">
        <f t="shared" si="459"/>
        <v>0</v>
      </c>
      <c r="AF375">
        <f t="shared" si="459"/>
        <v>0</v>
      </c>
      <c r="AG375">
        <f t="shared" si="459"/>
        <v>0</v>
      </c>
      <c r="AH375">
        <f t="shared" si="459"/>
        <v>0</v>
      </c>
      <c r="AI375">
        <f t="shared" si="459"/>
        <v>0</v>
      </c>
      <c r="AJ375">
        <f t="shared" si="459"/>
        <v>0</v>
      </c>
      <c r="AK375">
        <f t="shared" si="459"/>
        <v>0</v>
      </c>
      <c r="AL375">
        <f t="shared" si="459"/>
        <v>0</v>
      </c>
      <c r="AM375">
        <f t="shared" si="459"/>
        <v>0</v>
      </c>
      <c r="AN375">
        <f t="shared" si="459"/>
        <v>0</v>
      </c>
      <c r="AO375">
        <f t="shared" si="459"/>
        <v>0</v>
      </c>
      <c r="AP375">
        <f t="shared" si="459"/>
        <v>0</v>
      </c>
      <c r="AQ375">
        <f t="shared" si="459"/>
        <v>0</v>
      </c>
      <c r="AR375">
        <f t="shared" si="459"/>
        <v>0</v>
      </c>
      <c r="AS375">
        <f t="shared" si="459"/>
        <v>0</v>
      </c>
      <c r="AT375">
        <f t="shared" si="459"/>
        <v>0</v>
      </c>
      <c r="AU375">
        <f t="shared" si="459"/>
        <v>0</v>
      </c>
      <c r="AV375">
        <f t="shared" si="459"/>
        <v>0</v>
      </c>
      <c r="AW375">
        <f t="shared" si="459"/>
        <v>0</v>
      </c>
      <c r="AX375">
        <f t="shared" si="459"/>
        <v>0</v>
      </c>
      <c r="AY375">
        <f t="shared" si="459"/>
        <v>0</v>
      </c>
      <c r="AZ375">
        <f t="shared" si="459"/>
        <v>0</v>
      </c>
      <c r="BA375">
        <f t="shared" si="459"/>
        <v>0</v>
      </c>
      <c r="BB375">
        <f t="shared" si="459"/>
        <v>0</v>
      </c>
    </row>
    <row r="376" spans="2:54" ht="12.75">
      <c r="B376">
        <f aca="true" t="shared" si="460" ref="B376:BB376">IF(($BB267+$A$375)&gt;B$374,IF(($BB267-$A$375)&lt;B$374,$BG267,0),0)</f>
        <v>0</v>
      </c>
      <c r="C376">
        <f t="shared" si="460"/>
        <v>0</v>
      </c>
      <c r="D376">
        <f t="shared" si="460"/>
        <v>0</v>
      </c>
      <c r="E376">
        <f t="shared" si="460"/>
        <v>0</v>
      </c>
      <c r="F376">
        <f t="shared" si="460"/>
        <v>0</v>
      </c>
      <c r="G376">
        <f t="shared" si="460"/>
        <v>0</v>
      </c>
      <c r="H376">
        <f t="shared" si="460"/>
        <v>63.26143994280831</v>
      </c>
      <c r="I376">
        <f t="shared" si="460"/>
        <v>0</v>
      </c>
      <c r="J376">
        <f t="shared" si="460"/>
        <v>0</v>
      </c>
      <c r="K376">
        <f t="shared" si="460"/>
        <v>0</v>
      </c>
      <c r="L376">
        <f t="shared" si="460"/>
        <v>0</v>
      </c>
      <c r="M376">
        <f t="shared" si="460"/>
        <v>0</v>
      </c>
      <c r="N376">
        <f t="shared" si="460"/>
        <v>0</v>
      </c>
      <c r="O376">
        <f t="shared" si="460"/>
        <v>0</v>
      </c>
      <c r="P376">
        <f t="shared" si="460"/>
        <v>0</v>
      </c>
      <c r="Q376">
        <f t="shared" si="460"/>
        <v>0</v>
      </c>
      <c r="R376">
        <f t="shared" si="460"/>
        <v>0</v>
      </c>
      <c r="S376">
        <f t="shared" si="460"/>
        <v>0</v>
      </c>
      <c r="T376">
        <f t="shared" si="460"/>
        <v>0</v>
      </c>
      <c r="U376">
        <f t="shared" si="460"/>
        <v>0</v>
      </c>
      <c r="V376">
        <f t="shared" si="460"/>
        <v>0</v>
      </c>
      <c r="W376">
        <f t="shared" si="460"/>
        <v>0</v>
      </c>
      <c r="X376">
        <f t="shared" si="460"/>
        <v>0</v>
      </c>
      <c r="Y376">
        <f t="shared" si="460"/>
        <v>0</v>
      </c>
      <c r="Z376">
        <f t="shared" si="460"/>
        <v>0</v>
      </c>
      <c r="AA376">
        <f t="shared" si="460"/>
        <v>0</v>
      </c>
      <c r="AB376">
        <f t="shared" si="460"/>
        <v>0</v>
      </c>
      <c r="AC376">
        <f t="shared" si="460"/>
        <v>0</v>
      </c>
      <c r="AD376">
        <f t="shared" si="460"/>
        <v>0</v>
      </c>
      <c r="AE376">
        <f t="shared" si="460"/>
        <v>0</v>
      </c>
      <c r="AF376">
        <f t="shared" si="460"/>
        <v>0</v>
      </c>
      <c r="AG376">
        <f t="shared" si="460"/>
        <v>0</v>
      </c>
      <c r="AH376">
        <f t="shared" si="460"/>
        <v>0</v>
      </c>
      <c r="AI376">
        <f t="shared" si="460"/>
        <v>0</v>
      </c>
      <c r="AJ376">
        <f t="shared" si="460"/>
        <v>0</v>
      </c>
      <c r="AK376">
        <f t="shared" si="460"/>
        <v>0</v>
      </c>
      <c r="AL376">
        <f t="shared" si="460"/>
        <v>0</v>
      </c>
      <c r="AM376">
        <f t="shared" si="460"/>
        <v>0</v>
      </c>
      <c r="AN376">
        <f t="shared" si="460"/>
        <v>0</v>
      </c>
      <c r="AO376">
        <f t="shared" si="460"/>
        <v>0</v>
      </c>
      <c r="AP376">
        <f t="shared" si="460"/>
        <v>0</v>
      </c>
      <c r="AQ376">
        <f t="shared" si="460"/>
        <v>0</v>
      </c>
      <c r="AR376">
        <f t="shared" si="460"/>
        <v>0</v>
      </c>
      <c r="AS376">
        <f t="shared" si="460"/>
        <v>0</v>
      </c>
      <c r="AT376">
        <f t="shared" si="460"/>
        <v>0</v>
      </c>
      <c r="AU376">
        <f t="shared" si="460"/>
        <v>0</v>
      </c>
      <c r="AV376">
        <f t="shared" si="460"/>
        <v>0</v>
      </c>
      <c r="AW376">
        <f t="shared" si="460"/>
        <v>0</v>
      </c>
      <c r="AX376">
        <f t="shared" si="460"/>
        <v>0</v>
      </c>
      <c r="AY376">
        <f t="shared" si="460"/>
        <v>0</v>
      </c>
      <c r="AZ376">
        <f t="shared" si="460"/>
        <v>0</v>
      </c>
      <c r="BA376">
        <f t="shared" si="460"/>
        <v>0</v>
      </c>
      <c r="BB376">
        <f t="shared" si="460"/>
        <v>0</v>
      </c>
    </row>
    <row r="377" spans="2:54" ht="12.75">
      <c r="B377">
        <f aca="true" t="shared" si="461" ref="B377:BB377">IF(($BB268+$A$375)&gt;B$374,IF(($BB268-$A$375)&lt;B$374,$BG268,0),0)</f>
        <v>0</v>
      </c>
      <c r="C377">
        <f t="shared" si="461"/>
        <v>0</v>
      </c>
      <c r="D377">
        <f t="shared" si="461"/>
        <v>0</v>
      </c>
      <c r="E377">
        <f t="shared" si="461"/>
        <v>0</v>
      </c>
      <c r="F377">
        <f t="shared" si="461"/>
        <v>0</v>
      </c>
      <c r="G377">
        <f t="shared" si="461"/>
        <v>0</v>
      </c>
      <c r="H377">
        <f t="shared" si="461"/>
        <v>0</v>
      </c>
      <c r="I377">
        <f t="shared" si="461"/>
        <v>0</v>
      </c>
      <c r="J377">
        <f t="shared" si="461"/>
        <v>0</v>
      </c>
      <c r="K377">
        <f t="shared" si="461"/>
        <v>0</v>
      </c>
      <c r="L377">
        <f t="shared" si="461"/>
        <v>91.9430607176901</v>
      </c>
      <c r="M377">
        <f t="shared" si="461"/>
        <v>91.9430607176901</v>
      </c>
      <c r="N377">
        <f t="shared" si="461"/>
        <v>0</v>
      </c>
      <c r="O377">
        <f t="shared" si="461"/>
        <v>0</v>
      </c>
      <c r="P377">
        <f t="shared" si="461"/>
        <v>0</v>
      </c>
      <c r="Q377">
        <f t="shared" si="461"/>
        <v>0</v>
      </c>
      <c r="R377">
        <f t="shared" si="461"/>
        <v>0</v>
      </c>
      <c r="S377">
        <f t="shared" si="461"/>
        <v>0</v>
      </c>
      <c r="T377">
        <f t="shared" si="461"/>
        <v>0</v>
      </c>
      <c r="U377">
        <f t="shared" si="461"/>
        <v>0</v>
      </c>
      <c r="V377">
        <f t="shared" si="461"/>
        <v>0</v>
      </c>
      <c r="W377">
        <f t="shared" si="461"/>
        <v>0</v>
      </c>
      <c r="X377">
        <f t="shared" si="461"/>
        <v>0</v>
      </c>
      <c r="Y377">
        <f t="shared" si="461"/>
        <v>0</v>
      </c>
      <c r="Z377">
        <f t="shared" si="461"/>
        <v>0</v>
      </c>
      <c r="AA377">
        <f t="shared" si="461"/>
        <v>0</v>
      </c>
      <c r="AB377">
        <f t="shared" si="461"/>
        <v>0</v>
      </c>
      <c r="AC377">
        <f t="shared" si="461"/>
        <v>0</v>
      </c>
      <c r="AD377">
        <f t="shared" si="461"/>
        <v>0</v>
      </c>
      <c r="AE377">
        <f t="shared" si="461"/>
        <v>0</v>
      </c>
      <c r="AF377">
        <f t="shared" si="461"/>
        <v>0</v>
      </c>
      <c r="AG377">
        <f t="shared" si="461"/>
        <v>0</v>
      </c>
      <c r="AH377">
        <f t="shared" si="461"/>
        <v>0</v>
      </c>
      <c r="AI377">
        <f t="shared" si="461"/>
        <v>0</v>
      </c>
      <c r="AJ377">
        <f t="shared" si="461"/>
        <v>0</v>
      </c>
      <c r="AK377">
        <f t="shared" si="461"/>
        <v>0</v>
      </c>
      <c r="AL377">
        <f t="shared" si="461"/>
        <v>0</v>
      </c>
      <c r="AM377">
        <f t="shared" si="461"/>
        <v>0</v>
      </c>
      <c r="AN377">
        <f t="shared" si="461"/>
        <v>0</v>
      </c>
      <c r="AO377">
        <f t="shared" si="461"/>
        <v>0</v>
      </c>
      <c r="AP377">
        <f t="shared" si="461"/>
        <v>0</v>
      </c>
      <c r="AQ377">
        <f t="shared" si="461"/>
        <v>0</v>
      </c>
      <c r="AR377">
        <f t="shared" si="461"/>
        <v>0</v>
      </c>
      <c r="AS377">
        <f t="shared" si="461"/>
        <v>0</v>
      </c>
      <c r="AT377">
        <f t="shared" si="461"/>
        <v>0</v>
      </c>
      <c r="AU377">
        <f t="shared" si="461"/>
        <v>0</v>
      </c>
      <c r="AV377">
        <f t="shared" si="461"/>
        <v>0</v>
      </c>
      <c r="AW377">
        <f t="shared" si="461"/>
        <v>0</v>
      </c>
      <c r="AX377">
        <f t="shared" si="461"/>
        <v>0</v>
      </c>
      <c r="AY377">
        <f t="shared" si="461"/>
        <v>0</v>
      </c>
      <c r="AZ377">
        <f t="shared" si="461"/>
        <v>0</v>
      </c>
      <c r="BA377">
        <f t="shared" si="461"/>
        <v>0</v>
      </c>
      <c r="BB377">
        <f t="shared" si="461"/>
        <v>0</v>
      </c>
    </row>
    <row r="378" spans="2:54" ht="12.75">
      <c r="B378">
        <f aca="true" t="shared" si="462" ref="B378:BB378">IF(($BB269+$A$375)&gt;B$374,IF(($BB269-$A$375)&lt;B$374,$BG269,0),0)</f>
        <v>0</v>
      </c>
      <c r="C378">
        <f t="shared" si="462"/>
        <v>0</v>
      </c>
      <c r="D378">
        <f t="shared" si="462"/>
        <v>0</v>
      </c>
      <c r="E378">
        <f t="shared" si="462"/>
        <v>0</v>
      </c>
      <c r="F378">
        <f t="shared" si="462"/>
        <v>0</v>
      </c>
      <c r="G378">
        <f t="shared" si="462"/>
        <v>0</v>
      </c>
      <c r="H378">
        <f t="shared" si="462"/>
        <v>0</v>
      </c>
      <c r="I378">
        <f t="shared" si="462"/>
        <v>0</v>
      </c>
      <c r="J378">
        <f t="shared" si="462"/>
        <v>0</v>
      </c>
      <c r="K378">
        <f t="shared" si="462"/>
        <v>0</v>
      </c>
      <c r="L378">
        <f t="shared" si="462"/>
        <v>0</v>
      </c>
      <c r="M378">
        <f t="shared" si="462"/>
        <v>0</v>
      </c>
      <c r="N378">
        <f t="shared" si="462"/>
        <v>0</v>
      </c>
      <c r="O378">
        <f t="shared" si="462"/>
        <v>0</v>
      </c>
      <c r="P378">
        <f t="shared" si="462"/>
        <v>142.6578158200294</v>
      </c>
      <c r="Q378">
        <f t="shared" si="462"/>
        <v>142.6578158200294</v>
      </c>
      <c r="R378">
        <f t="shared" si="462"/>
        <v>0</v>
      </c>
      <c r="S378">
        <f t="shared" si="462"/>
        <v>0</v>
      </c>
      <c r="T378">
        <f t="shared" si="462"/>
        <v>0</v>
      </c>
      <c r="U378">
        <f t="shared" si="462"/>
        <v>0</v>
      </c>
      <c r="V378">
        <f t="shared" si="462"/>
        <v>0</v>
      </c>
      <c r="W378">
        <f t="shared" si="462"/>
        <v>0</v>
      </c>
      <c r="X378">
        <f t="shared" si="462"/>
        <v>0</v>
      </c>
      <c r="Y378">
        <f t="shared" si="462"/>
        <v>0</v>
      </c>
      <c r="Z378">
        <f t="shared" si="462"/>
        <v>0</v>
      </c>
      <c r="AA378">
        <f t="shared" si="462"/>
        <v>0</v>
      </c>
      <c r="AB378">
        <f t="shared" si="462"/>
        <v>0</v>
      </c>
      <c r="AC378">
        <f t="shared" si="462"/>
        <v>0</v>
      </c>
      <c r="AD378">
        <f t="shared" si="462"/>
        <v>0</v>
      </c>
      <c r="AE378">
        <f t="shared" si="462"/>
        <v>0</v>
      </c>
      <c r="AF378">
        <f t="shared" si="462"/>
        <v>0</v>
      </c>
      <c r="AG378">
        <f t="shared" si="462"/>
        <v>0</v>
      </c>
      <c r="AH378">
        <f t="shared" si="462"/>
        <v>0</v>
      </c>
      <c r="AI378">
        <f t="shared" si="462"/>
        <v>0</v>
      </c>
      <c r="AJ378">
        <f t="shared" si="462"/>
        <v>0</v>
      </c>
      <c r="AK378">
        <f t="shared" si="462"/>
        <v>0</v>
      </c>
      <c r="AL378">
        <f t="shared" si="462"/>
        <v>0</v>
      </c>
      <c r="AM378">
        <f t="shared" si="462"/>
        <v>0</v>
      </c>
      <c r="AN378">
        <f t="shared" si="462"/>
        <v>0</v>
      </c>
      <c r="AO378">
        <f t="shared" si="462"/>
        <v>0</v>
      </c>
      <c r="AP378">
        <f t="shared" si="462"/>
        <v>0</v>
      </c>
      <c r="AQ378">
        <f t="shared" si="462"/>
        <v>0</v>
      </c>
      <c r="AR378">
        <f t="shared" si="462"/>
        <v>0</v>
      </c>
      <c r="AS378">
        <f t="shared" si="462"/>
        <v>0</v>
      </c>
      <c r="AT378">
        <f t="shared" si="462"/>
        <v>0</v>
      </c>
      <c r="AU378">
        <f t="shared" si="462"/>
        <v>0</v>
      </c>
      <c r="AV378">
        <f t="shared" si="462"/>
        <v>0</v>
      </c>
      <c r="AW378">
        <f t="shared" si="462"/>
        <v>0</v>
      </c>
      <c r="AX378">
        <f t="shared" si="462"/>
        <v>0</v>
      </c>
      <c r="AY378">
        <f t="shared" si="462"/>
        <v>0</v>
      </c>
      <c r="AZ378">
        <f t="shared" si="462"/>
        <v>0</v>
      </c>
      <c r="BA378">
        <f t="shared" si="462"/>
        <v>0</v>
      </c>
      <c r="BB378">
        <f t="shared" si="462"/>
        <v>0</v>
      </c>
    </row>
    <row r="379" spans="2:54" ht="12.75">
      <c r="B379">
        <f aca="true" t="shared" si="463" ref="B379:BB379">IF(($BB270+$A$375)&gt;B$374,IF(($BB270-$A$375)&lt;B$374,$BG270,0),0)</f>
        <v>0</v>
      </c>
      <c r="C379">
        <f t="shared" si="463"/>
        <v>0</v>
      </c>
      <c r="D379">
        <f t="shared" si="463"/>
        <v>0</v>
      </c>
      <c r="E379">
        <f t="shared" si="463"/>
        <v>0</v>
      </c>
      <c r="F379">
        <f t="shared" si="463"/>
        <v>0</v>
      </c>
      <c r="G379">
        <f t="shared" si="463"/>
        <v>0</v>
      </c>
      <c r="H379">
        <f t="shared" si="463"/>
        <v>0</v>
      </c>
      <c r="I379">
        <f t="shared" si="463"/>
        <v>0</v>
      </c>
      <c r="J379">
        <f t="shared" si="463"/>
        <v>0</v>
      </c>
      <c r="K379">
        <f t="shared" si="463"/>
        <v>0</v>
      </c>
      <c r="L379">
        <f t="shared" si="463"/>
        <v>0</v>
      </c>
      <c r="M379">
        <f t="shared" si="463"/>
        <v>0</v>
      </c>
      <c r="N379">
        <f t="shared" si="463"/>
        <v>0</v>
      </c>
      <c r="O379">
        <f t="shared" si="463"/>
        <v>0</v>
      </c>
      <c r="P379">
        <f t="shared" si="463"/>
        <v>0</v>
      </c>
      <c r="Q379">
        <f t="shared" si="463"/>
        <v>0</v>
      </c>
      <c r="R379">
        <f t="shared" si="463"/>
        <v>0</v>
      </c>
      <c r="S379">
        <f t="shared" si="463"/>
        <v>0</v>
      </c>
      <c r="T379">
        <f t="shared" si="463"/>
        <v>246.9488793508833</v>
      </c>
      <c r="U379">
        <f t="shared" si="463"/>
        <v>246.9488793508833</v>
      </c>
      <c r="V379">
        <f t="shared" si="463"/>
        <v>0</v>
      </c>
      <c r="W379">
        <f t="shared" si="463"/>
        <v>0</v>
      </c>
      <c r="X379">
        <f t="shared" si="463"/>
        <v>0</v>
      </c>
      <c r="Y379">
        <f t="shared" si="463"/>
        <v>0</v>
      </c>
      <c r="Z379">
        <f t="shared" si="463"/>
        <v>0</v>
      </c>
      <c r="AA379">
        <f t="shared" si="463"/>
        <v>0</v>
      </c>
      <c r="AB379">
        <f t="shared" si="463"/>
        <v>0</v>
      </c>
      <c r="AC379">
        <f t="shared" si="463"/>
        <v>0</v>
      </c>
      <c r="AD379">
        <f t="shared" si="463"/>
        <v>0</v>
      </c>
      <c r="AE379">
        <f t="shared" si="463"/>
        <v>0</v>
      </c>
      <c r="AF379">
        <f t="shared" si="463"/>
        <v>0</v>
      </c>
      <c r="AG379">
        <f t="shared" si="463"/>
        <v>0</v>
      </c>
      <c r="AH379">
        <f t="shared" si="463"/>
        <v>0</v>
      </c>
      <c r="AI379">
        <f t="shared" si="463"/>
        <v>0</v>
      </c>
      <c r="AJ379">
        <f t="shared" si="463"/>
        <v>0</v>
      </c>
      <c r="AK379">
        <f t="shared" si="463"/>
        <v>0</v>
      </c>
      <c r="AL379">
        <f t="shared" si="463"/>
        <v>0</v>
      </c>
      <c r="AM379">
        <f t="shared" si="463"/>
        <v>0</v>
      </c>
      <c r="AN379">
        <f t="shared" si="463"/>
        <v>0</v>
      </c>
      <c r="AO379">
        <f t="shared" si="463"/>
        <v>0</v>
      </c>
      <c r="AP379">
        <f t="shared" si="463"/>
        <v>0</v>
      </c>
      <c r="AQ379">
        <f t="shared" si="463"/>
        <v>0</v>
      </c>
      <c r="AR379">
        <f t="shared" si="463"/>
        <v>0</v>
      </c>
      <c r="AS379">
        <f t="shared" si="463"/>
        <v>0</v>
      </c>
      <c r="AT379">
        <f t="shared" si="463"/>
        <v>0</v>
      </c>
      <c r="AU379">
        <f t="shared" si="463"/>
        <v>0</v>
      </c>
      <c r="AV379">
        <f t="shared" si="463"/>
        <v>0</v>
      </c>
      <c r="AW379">
        <f t="shared" si="463"/>
        <v>0</v>
      </c>
      <c r="AX379">
        <f t="shared" si="463"/>
        <v>0</v>
      </c>
      <c r="AY379">
        <f t="shared" si="463"/>
        <v>0</v>
      </c>
      <c r="AZ379">
        <f t="shared" si="463"/>
        <v>0</v>
      </c>
      <c r="BA379">
        <f t="shared" si="463"/>
        <v>0</v>
      </c>
      <c r="BB379">
        <f t="shared" si="463"/>
        <v>0</v>
      </c>
    </row>
    <row r="380" spans="2:54" ht="12.75">
      <c r="B380">
        <f aca="true" t="shared" si="464" ref="B380:BB380">IF(($BB271+$A$375)&gt;B$374,IF(($BB271-$A$375)&lt;B$374,$BG271,0),0)</f>
        <v>0</v>
      </c>
      <c r="C380">
        <f t="shared" si="464"/>
        <v>0</v>
      </c>
      <c r="D380">
        <f t="shared" si="464"/>
        <v>0</v>
      </c>
      <c r="E380">
        <f t="shared" si="464"/>
        <v>0</v>
      </c>
      <c r="F380">
        <f t="shared" si="464"/>
        <v>0</v>
      </c>
      <c r="G380">
        <f t="shared" si="464"/>
        <v>0</v>
      </c>
      <c r="H380">
        <f t="shared" si="464"/>
        <v>0</v>
      </c>
      <c r="I380">
        <f t="shared" si="464"/>
        <v>0</v>
      </c>
      <c r="J380">
        <f t="shared" si="464"/>
        <v>0</v>
      </c>
      <c r="K380">
        <f t="shared" si="464"/>
        <v>0</v>
      </c>
      <c r="L380">
        <f t="shared" si="464"/>
        <v>0</v>
      </c>
      <c r="M380">
        <f t="shared" si="464"/>
        <v>0</v>
      </c>
      <c r="N380">
        <f t="shared" si="464"/>
        <v>0</v>
      </c>
      <c r="O380">
        <f t="shared" si="464"/>
        <v>0</v>
      </c>
      <c r="P380">
        <f t="shared" si="464"/>
        <v>0</v>
      </c>
      <c r="Q380">
        <f t="shared" si="464"/>
        <v>0</v>
      </c>
      <c r="R380">
        <f t="shared" si="464"/>
        <v>0</v>
      </c>
      <c r="S380">
        <f t="shared" si="464"/>
        <v>0</v>
      </c>
      <c r="T380">
        <f t="shared" si="464"/>
        <v>0</v>
      </c>
      <c r="U380">
        <f t="shared" si="464"/>
        <v>0</v>
      </c>
      <c r="V380">
        <f t="shared" si="464"/>
        <v>0</v>
      </c>
      <c r="W380">
        <f t="shared" si="464"/>
        <v>539.7267144739795</v>
      </c>
      <c r="X380">
        <f t="shared" si="464"/>
        <v>539.7267144739795</v>
      </c>
      <c r="Y380">
        <f t="shared" si="464"/>
        <v>0</v>
      </c>
      <c r="Z380">
        <f t="shared" si="464"/>
        <v>0</v>
      </c>
      <c r="AA380">
        <f t="shared" si="464"/>
        <v>0</v>
      </c>
      <c r="AB380">
        <f t="shared" si="464"/>
        <v>0</v>
      </c>
      <c r="AC380">
        <f t="shared" si="464"/>
        <v>0</v>
      </c>
      <c r="AD380">
        <f t="shared" si="464"/>
        <v>0</v>
      </c>
      <c r="AE380">
        <f t="shared" si="464"/>
        <v>0</v>
      </c>
      <c r="AF380">
        <f t="shared" si="464"/>
        <v>0</v>
      </c>
      <c r="AG380">
        <f t="shared" si="464"/>
        <v>0</v>
      </c>
      <c r="AH380">
        <f t="shared" si="464"/>
        <v>0</v>
      </c>
      <c r="AI380">
        <f t="shared" si="464"/>
        <v>0</v>
      </c>
      <c r="AJ380">
        <f t="shared" si="464"/>
        <v>0</v>
      </c>
      <c r="AK380">
        <f t="shared" si="464"/>
        <v>0</v>
      </c>
      <c r="AL380">
        <f t="shared" si="464"/>
        <v>0</v>
      </c>
      <c r="AM380">
        <f t="shared" si="464"/>
        <v>0</v>
      </c>
      <c r="AN380">
        <f t="shared" si="464"/>
        <v>0</v>
      </c>
      <c r="AO380">
        <f t="shared" si="464"/>
        <v>0</v>
      </c>
      <c r="AP380">
        <f t="shared" si="464"/>
        <v>0</v>
      </c>
      <c r="AQ380">
        <f t="shared" si="464"/>
        <v>0</v>
      </c>
      <c r="AR380">
        <f t="shared" si="464"/>
        <v>0</v>
      </c>
      <c r="AS380">
        <f t="shared" si="464"/>
        <v>0</v>
      </c>
      <c r="AT380">
        <f t="shared" si="464"/>
        <v>0</v>
      </c>
      <c r="AU380">
        <f t="shared" si="464"/>
        <v>0</v>
      </c>
      <c r="AV380">
        <f t="shared" si="464"/>
        <v>0</v>
      </c>
      <c r="AW380">
        <f t="shared" si="464"/>
        <v>0</v>
      </c>
      <c r="AX380">
        <f t="shared" si="464"/>
        <v>0</v>
      </c>
      <c r="AY380">
        <f t="shared" si="464"/>
        <v>0</v>
      </c>
      <c r="AZ380">
        <f t="shared" si="464"/>
        <v>0</v>
      </c>
      <c r="BA380">
        <f t="shared" si="464"/>
        <v>0</v>
      </c>
      <c r="BB380">
        <f t="shared" si="464"/>
        <v>0</v>
      </c>
    </row>
    <row r="381" spans="2:54" ht="12.75">
      <c r="B381">
        <f aca="true" t="shared" si="465" ref="B381:BB381">IF(($BB272+$A$375)&gt;B$374,IF(($BB272-$A$375)&lt;B$374,$BG272,0),0)</f>
        <v>0</v>
      </c>
      <c r="C381">
        <f t="shared" si="465"/>
        <v>0</v>
      </c>
      <c r="D381">
        <f t="shared" si="465"/>
        <v>0</v>
      </c>
      <c r="E381">
        <f t="shared" si="465"/>
        <v>0</v>
      </c>
      <c r="F381">
        <f t="shared" si="465"/>
        <v>0</v>
      </c>
      <c r="G381">
        <f t="shared" si="465"/>
        <v>0</v>
      </c>
      <c r="H381">
        <f t="shared" si="465"/>
        <v>0</v>
      </c>
      <c r="I381">
        <f t="shared" si="465"/>
        <v>0</v>
      </c>
      <c r="J381">
        <f t="shared" si="465"/>
        <v>0</v>
      </c>
      <c r="K381">
        <f t="shared" si="465"/>
        <v>0</v>
      </c>
      <c r="L381">
        <f t="shared" si="465"/>
        <v>0</v>
      </c>
      <c r="M381">
        <f t="shared" si="465"/>
        <v>0</v>
      </c>
      <c r="N381">
        <f t="shared" si="465"/>
        <v>0</v>
      </c>
      <c r="O381">
        <f t="shared" si="465"/>
        <v>0</v>
      </c>
      <c r="P381">
        <f t="shared" si="465"/>
        <v>0</v>
      </c>
      <c r="Q381">
        <f t="shared" si="465"/>
        <v>0</v>
      </c>
      <c r="R381">
        <f t="shared" si="465"/>
        <v>0</v>
      </c>
      <c r="S381">
        <f t="shared" si="465"/>
        <v>0</v>
      </c>
      <c r="T381">
        <f t="shared" si="465"/>
        <v>0</v>
      </c>
      <c r="U381">
        <f t="shared" si="465"/>
        <v>0</v>
      </c>
      <c r="V381">
        <f t="shared" si="465"/>
        <v>0</v>
      </c>
      <c r="W381">
        <f t="shared" si="465"/>
        <v>0</v>
      </c>
      <c r="X381">
        <f t="shared" si="465"/>
        <v>0</v>
      </c>
      <c r="Y381">
        <f t="shared" si="465"/>
        <v>0</v>
      </c>
      <c r="Z381">
        <f t="shared" si="465"/>
        <v>3419.9376234284914</v>
      </c>
      <c r="AA381">
        <f t="shared" si="465"/>
        <v>3419.9376234284914</v>
      </c>
      <c r="AB381">
        <f t="shared" si="465"/>
        <v>0</v>
      </c>
      <c r="AC381">
        <f t="shared" si="465"/>
        <v>0</v>
      </c>
      <c r="AD381">
        <f t="shared" si="465"/>
        <v>0</v>
      </c>
      <c r="AE381">
        <f t="shared" si="465"/>
        <v>0</v>
      </c>
      <c r="AF381">
        <f t="shared" si="465"/>
        <v>0</v>
      </c>
      <c r="AG381">
        <f t="shared" si="465"/>
        <v>0</v>
      </c>
      <c r="AH381">
        <f t="shared" si="465"/>
        <v>0</v>
      </c>
      <c r="AI381">
        <f t="shared" si="465"/>
        <v>0</v>
      </c>
      <c r="AJ381">
        <f t="shared" si="465"/>
        <v>0</v>
      </c>
      <c r="AK381">
        <f t="shared" si="465"/>
        <v>0</v>
      </c>
      <c r="AL381">
        <f t="shared" si="465"/>
        <v>0</v>
      </c>
      <c r="AM381">
        <f t="shared" si="465"/>
        <v>0</v>
      </c>
      <c r="AN381">
        <f t="shared" si="465"/>
        <v>0</v>
      </c>
      <c r="AO381">
        <f t="shared" si="465"/>
        <v>0</v>
      </c>
      <c r="AP381">
        <f t="shared" si="465"/>
        <v>0</v>
      </c>
      <c r="AQ381">
        <f t="shared" si="465"/>
        <v>0</v>
      </c>
      <c r="AR381">
        <f t="shared" si="465"/>
        <v>0</v>
      </c>
      <c r="AS381">
        <f t="shared" si="465"/>
        <v>0</v>
      </c>
      <c r="AT381">
        <f t="shared" si="465"/>
        <v>0</v>
      </c>
      <c r="AU381">
        <f t="shared" si="465"/>
        <v>0</v>
      </c>
      <c r="AV381">
        <f t="shared" si="465"/>
        <v>0</v>
      </c>
      <c r="AW381">
        <f t="shared" si="465"/>
        <v>0</v>
      </c>
      <c r="AX381">
        <f t="shared" si="465"/>
        <v>0</v>
      </c>
      <c r="AY381">
        <f t="shared" si="465"/>
        <v>0</v>
      </c>
      <c r="AZ381">
        <f t="shared" si="465"/>
        <v>0</v>
      </c>
      <c r="BA381">
        <f t="shared" si="465"/>
        <v>0</v>
      </c>
      <c r="BB381">
        <f t="shared" si="465"/>
        <v>0</v>
      </c>
    </row>
    <row r="382" spans="2:54" ht="12.75">
      <c r="B382">
        <f aca="true" t="shared" si="466" ref="B382:BB382">IF(($BB273+$A$375)&gt;B$374,IF(($BB273-$A$375)&lt;B$374,$BG273,0),0)</f>
        <v>0</v>
      </c>
      <c r="C382">
        <f t="shared" si="466"/>
        <v>0</v>
      </c>
      <c r="D382">
        <f t="shared" si="466"/>
        <v>0</v>
      </c>
      <c r="E382">
        <f t="shared" si="466"/>
        <v>0</v>
      </c>
      <c r="F382">
        <f t="shared" si="466"/>
        <v>0</v>
      </c>
      <c r="G382">
        <f t="shared" si="466"/>
        <v>0</v>
      </c>
      <c r="H382">
        <f t="shared" si="466"/>
        <v>0</v>
      </c>
      <c r="I382">
        <f t="shared" si="466"/>
        <v>0</v>
      </c>
      <c r="J382">
        <f t="shared" si="466"/>
        <v>0</v>
      </c>
      <c r="K382">
        <f t="shared" si="466"/>
        <v>0</v>
      </c>
      <c r="L382">
        <f t="shared" si="466"/>
        <v>0</v>
      </c>
      <c r="M382">
        <f t="shared" si="466"/>
        <v>0</v>
      </c>
      <c r="N382">
        <f t="shared" si="466"/>
        <v>0</v>
      </c>
      <c r="O382">
        <f t="shared" si="466"/>
        <v>0</v>
      </c>
      <c r="P382">
        <f t="shared" si="466"/>
        <v>0</v>
      </c>
      <c r="Q382">
        <f t="shared" si="466"/>
        <v>0</v>
      </c>
      <c r="R382">
        <f t="shared" si="466"/>
        <v>0</v>
      </c>
      <c r="S382">
        <f t="shared" si="466"/>
        <v>0</v>
      </c>
      <c r="T382">
        <f t="shared" si="466"/>
        <v>0</v>
      </c>
      <c r="U382">
        <f t="shared" si="466"/>
        <v>0</v>
      </c>
      <c r="V382">
        <f t="shared" si="466"/>
        <v>0</v>
      </c>
      <c r="W382">
        <f t="shared" si="466"/>
        <v>0</v>
      </c>
      <c r="X382">
        <f t="shared" si="466"/>
        <v>0</v>
      </c>
      <c r="Y382">
        <f t="shared" si="466"/>
        <v>0</v>
      </c>
      <c r="Z382">
        <f t="shared" si="466"/>
        <v>0</v>
      </c>
      <c r="AA382">
        <f t="shared" si="466"/>
        <v>1341.728628527287</v>
      </c>
      <c r="AB382">
        <f t="shared" si="466"/>
        <v>1341.728628527287</v>
      </c>
      <c r="AC382">
        <f t="shared" si="466"/>
        <v>0</v>
      </c>
      <c r="AD382">
        <f t="shared" si="466"/>
        <v>0</v>
      </c>
      <c r="AE382">
        <f t="shared" si="466"/>
        <v>0</v>
      </c>
      <c r="AF382">
        <f t="shared" si="466"/>
        <v>0</v>
      </c>
      <c r="AG382">
        <f t="shared" si="466"/>
        <v>0</v>
      </c>
      <c r="AH382">
        <f t="shared" si="466"/>
        <v>0</v>
      </c>
      <c r="AI382">
        <f t="shared" si="466"/>
        <v>0</v>
      </c>
      <c r="AJ382">
        <f t="shared" si="466"/>
        <v>0</v>
      </c>
      <c r="AK382">
        <f t="shared" si="466"/>
        <v>0</v>
      </c>
      <c r="AL382">
        <f t="shared" si="466"/>
        <v>0</v>
      </c>
      <c r="AM382">
        <f t="shared" si="466"/>
        <v>0</v>
      </c>
      <c r="AN382">
        <f t="shared" si="466"/>
        <v>0</v>
      </c>
      <c r="AO382">
        <f t="shared" si="466"/>
        <v>0</v>
      </c>
      <c r="AP382">
        <f t="shared" si="466"/>
        <v>0</v>
      </c>
      <c r="AQ382">
        <f t="shared" si="466"/>
        <v>0</v>
      </c>
      <c r="AR382">
        <f t="shared" si="466"/>
        <v>0</v>
      </c>
      <c r="AS382">
        <f t="shared" si="466"/>
        <v>0</v>
      </c>
      <c r="AT382">
        <f t="shared" si="466"/>
        <v>0</v>
      </c>
      <c r="AU382">
        <f t="shared" si="466"/>
        <v>0</v>
      </c>
      <c r="AV382">
        <f t="shared" si="466"/>
        <v>0</v>
      </c>
      <c r="AW382">
        <f t="shared" si="466"/>
        <v>0</v>
      </c>
      <c r="AX382">
        <f t="shared" si="466"/>
        <v>0</v>
      </c>
      <c r="AY382">
        <f t="shared" si="466"/>
        <v>0</v>
      </c>
      <c r="AZ382">
        <f t="shared" si="466"/>
        <v>0</v>
      </c>
      <c r="BA382">
        <f t="shared" si="466"/>
        <v>0</v>
      </c>
      <c r="BB382">
        <f t="shared" si="466"/>
        <v>0</v>
      </c>
    </row>
    <row r="383" spans="2:54" ht="12.75">
      <c r="B383">
        <f aca="true" t="shared" si="467" ref="B383:BB383">IF(($BB274+$A$375)&gt;B$374,IF(($BB274-$A$375)&lt;B$374,$BG274,0),0)</f>
        <v>0</v>
      </c>
      <c r="C383">
        <f t="shared" si="467"/>
        <v>0</v>
      </c>
      <c r="D383">
        <f t="shared" si="467"/>
        <v>0</v>
      </c>
      <c r="E383">
        <f t="shared" si="467"/>
        <v>0</v>
      </c>
      <c r="F383">
        <f t="shared" si="467"/>
        <v>0</v>
      </c>
      <c r="G383">
        <f t="shared" si="467"/>
        <v>0</v>
      </c>
      <c r="H383">
        <f t="shared" si="467"/>
        <v>0</v>
      </c>
      <c r="I383">
        <f t="shared" si="467"/>
        <v>0</v>
      </c>
      <c r="J383">
        <f t="shared" si="467"/>
        <v>0</v>
      </c>
      <c r="K383">
        <f t="shared" si="467"/>
        <v>0</v>
      </c>
      <c r="L383">
        <f t="shared" si="467"/>
        <v>0</v>
      </c>
      <c r="M383">
        <f t="shared" si="467"/>
        <v>0</v>
      </c>
      <c r="N383">
        <f t="shared" si="467"/>
        <v>0</v>
      </c>
      <c r="O383">
        <f t="shared" si="467"/>
        <v>0</v>
      </c>
      <c r="P383">
        <f t="shared" si="467"/>
        <v>0</v>
      </c>
      <c r="Q383">
        <f t="shared" si="467"/>
        <v>0</v>
      </c>
      <c r="R383">
        <f t="shared" si="467"/>
        <v>0</v>
      </c>
      <c r="S383">
        <f t="shared" si="467"/>
        <v>0</v>
      </c>
      <c r="T383">
        <f t="shared" si="467"/>
        <v>0</v>
      </c>
      <c r="U383">
        <f t="shared" si="467"/>
        <v>0</v>
      </c>
      <c r="V383">
        <f t="shared" si="467"/>
        <v>0</v>
      </c>
      <c r="W383">
        <f t="shared" si="467"/>
        <v>0</v>
      </c>
      <c r="X383">
        <f t="shared" si="467"/>
        <v>0</v>
      </c>
      <c r="Y383">
        <f t="shared" si="467"/>
        <v>734.7629020818976</v>
      </c>
      <c r="Z383">
        <f t="shared" si="467"/>
        <v>734.7629020818976</v>
      </c>
      <c r="AA383">
        <f t="shared" si="467"/>
        <v>0</v>
      </c>
      <c r="AB383">
        <f t="shared" si="467"/>
        <v>0</v>
      </c>
      <c r="AC383">
        <f t="shared" si="467"/>
        <v>0</v>
      </c>
      <c r="AD383">
        <f t="shared" si="467"/>
        <v>0</v>
      </c>
      <c r="AE383">
        <f t="shared" si="467"/>
        <v>0</v>
      </c>
      <c r="AF383">
        <f t="shared" si="467"/>
        <v>0</v>
      </c>
      <c r="AG383">
        <f t="shared" si="467"/>
        <v>0</v>
      </c>
      <c r="AH383">
        <f t="shared" si="467"/>
        <v>0</v>
      </c>
      <c r="AI383">
        <f t="shared" si="467"/>
        <v>0</v>
      </c>
      <c r="AJ383">
        <f t="shared" si="467"/>
        <v>0</v>
      </c>
      <c r="AK383">
        <f t="shared" si="467"/>
        <v>0</v>
      </c>
      <c r="AL383">
        <f t="shared" si="467"/>
        <v>0</v>
      </c>
      <c r="AM383">
        <f t="shared" si="467"/>
        <v>0</v>
      </c>
      <c r="AN383">
        <f t="shared" si="467"/>
        <v>0</v>
      </c>
      <c r="AO383">
        <f t="shared" si="467"/>
        <v>0</v>
      </c>
      <c r="AP383">
        <f t="shared" si="467"/>
        <v>0</v>
      </c>
      <c r="AQ383">
        <f t="shared" si="467"/>
        <v>0</v>
      </c>
      <c r="AR383">
        <f t="shared" si="467"/>
        <v>0</v>
      </c>
      <c r="AS383">
        <f t="shared" si="467"/>
        <v>0</v>
      </c>
      <c r="AT383">
        <f t="shared" si="467"/>
        <v>0</v>
      </c>
      <c r="AU383">
        <f t="shared" si="467"/>
        <v>0</v>
      </c>
      <c r="AV383">
        <f t="shared" si="467"/>
        <v>0</v>
      </c>
      <c r="AW383">
        <f t="shared" si="467"/>
        <v>0</v>
      </c>
      <c r="AX383">
        <f t="shared" si="467"/>
        <v>0</v>
      </c>
      <c r="AY383">
        <f t="shared" si="467"/>
        <v>0</v>
      </c>
      <c r="AZ383">
        <f t="shared" si="467"/>
        <v>0</v>
      </c>
      <c r="BA383">
        <f t="shared" si="467"/>
        <v>0</v>
      </c>
      <c r="BB383">
        <f t="shared" si="467"/>
        <v>0</v>
      </c>
    </row>
    <row r="384" spans="2:54" ht="12.75">
      <c r="B384">
        <f aca="true" t="shared" si="468" ref="B384:BB384">IF(($BB275+$A$375)&gt;B$374,IF(($BB275-$A$375)&lt;B$374,$BG275,0),0)</f>
        <v>0</v>
      </c>
      <c r="C384">
        <f t="shared" si="468"/>
        <v>0</v>
      </c>
      <c r="D384">
        <f t="shared" si="468"/>
        <v>0</v>
      </c>
      <c r="E384">
        <f t="shared" si="468"/>
        <v>0</v>
      </c>
      <c r="F384">
        <f t="shared" si="468"/>
        <v>0</v>
      </c>
      <c r="G384">
        <f t="shared" si="468"/>
        <v>0</v>
      </c>
      <c r="H384">
        <f t="shared" si="468"/>
        <v>0</v>
      </c>
      <c r="I384">
        <f t="shared" si="468"/>
        <v>0</v>
      </c>
      <c r="J384">
        <f t="shared" si="468"/>
        <v>0</v>
      </c>
      <c r="K384">
        <f t="shared" si="468"/>
        <v>0</v>
      </c>
      <c r="L384">
        <f t="shared" si="468"/>
        <v>0</v>
      </c>
      <c r="M384">
        <f t="shared" si="468"/>
        <v>0</v>
      </c>
      <c r="N384">
        <f t="shared" si="468"/>
        <v>0</v>
      </c>
      <c r="O384">
        <f t="shared" si="468"/>
        <v>0</v>
      </c>
      <c r="P384">
        <f t="shared" si="468"/>
        <v>0</v>
      </c>
      <c r="Q384">
        <f t="shared" si="468"/>
        <v>0</v>
      </c>
      <c r="R384">
        <f t="shared" si="468"/>
        <v>0</v>
      </c>
      <c r="S384">
        <f t="shared" si="468"/>
        <v>0</v>
      </c>
      <c r="T384">
        <f t="shared" si="468"/>
        <v>0</v>
      </c>
      <c r="U384">
        <f t="shared" si="468"/>
        <v>0</v>
      </c>
      <c r="V384">
        <f t="shared" si="468"/>
        <v>0</v>
      </c>
      <c r="W384">
        <f t="shared" si="468"/>
        <v>608.5367686664913</v>
      </c>
      <c r="X384">
        <f t="shared" si="468"/>
        <v>608.5367686664913</v>
      </c>
      <c r="Y384">
        <f t="shared" si="468"/>
        <v>0</v>
      </c>
      <c r="Z384">
        <f t="shared" si="468"/>
        <v>0</v>
      </c>
      <c r="AA384">
        <f t="shared" si="468"/>
        <v>0</v>
      </c>
      <c r="AB384">
        <f t="shared" si="468"/>
        <v>0</v>
      </c>
      <c r="AC384">
        <f t="shared" si="468"/>
        <v>0</v>
      </c>
      <c r="AD384">
        <f t="shared" si="468"/>
        <v>0</v>
      </c>
      <c r="AE384">
        <f t="shared" si="468"/>
        <v>0</v>
      </c>
      <c r="AF384">
        <f t="shared" si="468"/>
        <v>0</v>
      </c>
      <c r="AG384">
        <f t="shared" si="468"/>
        <v>0</v>
      </c>
      <c r="AH384">
        <f t="shared" si="468"/>
        <v>0</v>
      </c>
      <c r="AI384">
        <f t="shared" si="468"/>
        <v>0</v>
      </c>
      <c r="AJ384">
        <f t="shared" si="468"/>
        <v>0</v>
      </c>
      <c r="AK384">
        <f t="shared" si="468"/>
        <v>0</v>
      </c>
      <c r="AL384">
        <f t="shared" si="468"/>
        <v>0</v>
      </c>
      <c r="AM384">
        <f t="shared" si="468"/>
        <v>0</v>
      </c>
      <c r="AN384">
        <f t="shared" si="468"/>
        <v>0</v>
      </c>
      <c r="AO384">
        <f t="shared" si="468"/>
        <v>0</v>
      </c>
      <c r="AP384">
        <f t="shared" si="468"/>
        <v>0</v>
      </c>
      <c r="AQ384">
        <f t="shared" si="468"/>
        <v>0</v>
      </c>
      <c r="AR384">
        <f t="shared" si="468"/>
        <v>0</v>
      </c>
      <c r="AS384">
        <f t="shared" si="468"/>
        <v>0</v>
      </c>
      <c r="AT384">
        <f t="shared" si="468"/>
        <v>0</v>
      </c>
      <c r="AU384">
        <f t="shared" si="468"/>
        <v>0</v>
      </c>
      <c r="AV384">
        <f t="shared" si="468"/>
        <v>0</v>
      </c>
      <c r="AW384">
        <f t="shared" si="468"/>
        <v>0</v>
      </c>
      <c r="AX384">
        <f t="shared" si="468"/>
        <v>0</v>
      </c>
      <c r="AY384">
        <f t="shared" si="468"/>
        <v>0</v>
      </c>
      <c r="AZ384">
        <f t="shared" si="468"/>
        <v>0</v>
      </c>
      <c r="BA384">
        <f t="shared" si="468"/>
        <v>0</v>
      </c>
      <c r="BB384">
        <f t="shared" si="468"/>
        <v>0</v>
      </c>
    </row>
    <row r="385" spans="2:54" ht="12.75">
      <c r="B385">
        <f aca="true" t="shared" si="469" ref="B385:BB385">IF(($BB276+$A$375)&gt;B$374,IF(($BB276-$A$375)&lt;B$374,$BG276,0),0)</f>
        <v>0</v>
      </c>
      <c r="C385">
        <f t="shared" si="469"/>
        <v>0</v>
      </c>
      <c r="D385">
        <f t="shared" si="469"/>
        <v>0</v>
      </c>
      <c r="E385">
        <f t="shared" si="469"/>
        <v>0</v>
      </c>
      <c r="F385">
        <f t="shared" si="469"/>
        <v>0</v>
      </c>
      <c r="G385">
        <f t="shared" si="469"/>
        <v>0</v>
      </c>
      <c r="H385">
        <f t="shared" si="469"/>
        <v>0</v>
      </c>
      <c r="I385">
        <f t="shared" si="469"/>
        <v>0</v>
      </c>
      <c r="J385">
        <f t="shared" si="469"/>
        <v>0</v>
      </c>
      <c r="K385">
        <f t="shared" si="469"/>
        <v>0</v>
      </c>
      <c r="L385">
        <f t="shared" si="469"/>
        <v>0</v>
      </c>
      <c r="M385">
        <f t="shared" si="469"/>
        <v>0</v>
      </c>
      <c r="N385">
        <f t="shared" si="469"/>
        <v>0</v>
      </c>
      <c r="O385">
        <f t="shared" si="469"/>
        <v>0</v>
      </c>
      <c r="P385">
        <f t="shared" si="469"/>
        <v>0</v>
      </c>
      <c r="Q385">
        <f t="shared" si="469"/>
        <v>0</v>
      </c>
      <c r="R385">
        <f t="shared" si="469"/>
        <v>0</v>
      </c>
      <c r="S385">
        <f t="shared" si="469"/>
        <v>0</v>
      </c>
      <c r="T385">
        <f t="shared" si="469"/>
        <v>0</v>
      </c>
      <c r="U385">
        <f t="shared" si="469"/>
        <v>0</v>
      </c>
      <c r="V385">
        <f t="shared" si="469"/>
        <v>598.8745774578772</v>
      </c>
      <c r="W385">
        <f t="shared" si="469"/>
        <v>598.8745774578772</v>
      </c>
      <c r="X385">
        <f t="shared" si="469"/>
        <v>0</v>
      </c>
      <c r="Y385">
        <f t="shared" si="469"/>
        <v>0</v>
      </c>
      <c r="Z385">
        <f t="shared" si="469"/>
        <v>0</v>
      </c>
      <c r="AA385">
        <f t="shared" si="469"/>
        <v>0</v>
      </c>
      <c r="AB385">
        <f t="shared" si="469"/>
        <v>0</v>
      </c>
      <c r="AC385">
        <f t="shared" si="469"/>
        <v>0</v>
      </c>
      <c r="AD385">
        <f t="shared" si="469"/>
        <v>0</v>
      </c>
      <c r="AE385">
        <f t="shared" si="469"/>
        <v>0</v>
      </c>
      <c r="AF385">
        <f t="shared" si="469"/>
        <v>0</v>
      </c>
      <c r="AG385">
        <f t="shared" si="469"/>
        <v>0</v>
      </c>
      <c r="AH385">
        <f t="shared" si="469"/>
        <v>0</v>
      </c>
      <c r="AI385">
        <f t="shared" si="469"/>
        <v>0</v>
      </c>
      <c r="AJ385">
        <f t="shared" si="469"/>
        <v>0</v>
      </c>
      <c r="AK385">
        <f t="shared" si="469"/>
        <v>0</v>
      </c>
      <c r="AL385">
        <f t="shared" si="469"/>
        <v>0</v>
      </c>
      <c r="AM385">
        <f t="shared" si="469"/>
        <v>0</v>
      </c>
      <c r="AN385">
        <f t="shared" si="469"/>
        <v>0</v>
      </c>
      <c r="AO385">
        <f t="shared" si="469"/>
        <v>0</v>
      </c>
      <c r="AP385">
        <f t="shared" si="469"/>
        <v>0</v>
      </c>
      <c r="AQ385">
        <f t="shared" si="469"/>
        <v>0</v>
      </c>
      <c r="AR385">
        <f t="shared" si="469"/>
        <v>0</v>
      </c>
      <c r="AS385">
        <f t="shared" si="469"/>
        <v>0</v>
      </c>
      <c r="AT385">
        <f t="shared" si="469"/>
        <v>0</v>
      </c>
      <c r="AU385">
        <f t="shared" si="469"/>
        <v>0</v>
      </c>
      <c r="AV385">
        <f t="shared" si="469"/>
        <v>0</v>
      </c>
      <c r="AW385">
        <f t="shared" si="469"/>
        <v>0</v>
      </c>
      <c r="AX385">
        <f t="shared" si="469"/>
        <v>0</v>
      </c>
      <c r="AY385">
        <f t="shared" si="469"/>
        <v>0</v>
      </c>
      <c r="AZ385">
        <f t="shared" si="469"/>
        <v>0</v>
      </c>
      <c r="BA385">
        <f t="shared" si="469"/>
        <v>0</v>
      </c>
      <c r="BB385">
        <f t="shared" si="469"/>
        <v>0</v>
      </c>
    </row>
    <row r="386" spans="2:54" ht="12.75">
      <c r="B386">
        <f aca="true" t="shared" si="470" ref="B386:BB386">IF(($BB277+$A$375)&gt;B$374,IF(($BB277-$A$375)&lt;B$374,$BG277,0),0)</f>
        <v>0</v>
      </c>
      <c r="C386">
        <f t="shared" si="470"/>
        <v>0</v>
      </c>
      <c r="D386">
        <f t="shared" si="470"/>
        <v>0</v>
      </c>
      <c r="E386">
        <f t="shared" si="470"/>
        <v>0</v>
      </c>
      <c r="F386">
        <f t="shared" si="470"/>
        <v>0</v>
      </c>
      <c r="G386">
        <f t="shared" si="470"/>
        <v>0</v>
      </c>
      <c r="H386">
        <f t="shared" si="470"/>
        <v>0</v>
      </c>
      <c r="I386">
        <f t="shared" si="470"/>
        <v>0</v>
      </c>
      <c r="J386">
        <f t="shared" si="470"/>
        <v>0</v>
      </c>
      <c r="K386">
        <f t="shared" si="470"/>
        <v>0</v>
      </c>
      <c r="L386">
        <f t="shared" si="470"/>
        <v>0</v>
      </c>
      <c r="M386">
        <f t="shared" si="470"/>
        <v>0</v>
      </c>
      <c r="N386">
        <f t="shared" si="470"/>
        <v>0</v>
      </c>
      <c r="O386">
        <f t="shared" si="470"/>
        <v>0</v>
      </c>
      <c r="P386">
        <f t="shared" si="470"/>
        <v>0</v>
      </c>
      <c r="Q386">
        <f t="shared" si="470"/>
        <v>0</v>
      </c>
      <c r="R386">
        <f t="shared" si="470"/>
        <v>0</v>
      </c>
      <c r="S386">
        <f t="shared" si="470"/>
        <v>0</v>
      </c>
      <c r="T386">
        <f t="shared" si="470"/>
        <v>0</v>
      </c>
      <c r="U386">
        <f t="shared" si="470"/>
        <v>663.1789538787103</v>
      </c>
      <c r="V386">
        <f t="shared" si="470"/>
        <v>0</v>
      </c>
      <c r="W386">
        <f t="shared" si="470"/>
        <v>0</v>
      </c>
      <c r="X386">
        <f t="shared" si="470"/>
        <v>0</v>
      </c>
      <c r="Y386">
        <f t="shared" si="470"/>
        <v>0</v>
      </c>
      <c r="Z386">
        <f t="shared" si="470"/>
        <v>0</v>
      </c>
      <c r="AA386">
        <f t="shared" si="470"/>
        <v>0</v>
      </c>
      <c r="AB386">
        <f t="shared" si="470"/>
        <v>0</v>
      </c>
      <c r="AC386">
        <f t="shared" si="470"/>
        <v>0</v>
      </c>
      <c r="AD386">
        <f t="shared" si="470"/>
        <v>0</v>
      </c>
      <c r="AE386">
        <f t="shared" si="470"/>
        <v>0</v>
      </c>
      <c r="AF386">
        <f t="shared" si="470"/>
        <v>0</v>
      </c>
      <c r="AG386">
        <f t="shared" si="470"/>
        <v>0</v>
      </c>
      <c r="AH386">
        <f t="shared" si="470"/>
        <v>0</v>
      </c>
      <c r="AI386">
        <f t="shared" si="470"/>
        <v>0</v>
      </c>
      <c r="AJ386">
        <f t="shared" si="470"/>
        <v>0</v>
      </c>
      <c r="AK386">
        <f t="shared" si="470"/>
        <v>0</v>
      </c>
      <c r="AL386">
        <f t="shared" si="470"/>
        <v>0</v>
      </c>
      <c r="AM386">
        <f t="shared" si="470"/>
        <v>0</v>
      </c>
      <c r="AN386">
        <f t="shared" si="470"/>
        <v>0</v>
      </c>
      <c r="AO386">
        <f t="shared" si="470"/>
        <v>0</v>
      </c>
      <c r="AP386">
        <f t="shared" si="470"/>
        <v>0</v>
      </c>
      <c r="AQ386">
        <f t="shared" si="470"/>
        <v>0</v>
      </c>
      <c r="AR386">
        <f t="shared" si="470"/>
        <v>0</v>
      </c>
      <c r="AS386">
        <f t="shared" si="470"/>
        <v>0</v>
      </c>
      <c r="AT386">
        <f t="shared" si="470"/>
        <v>0</v>
      </c>
      <c r="AU386">
        <f t="shared" si="470"/>
        <v>0</v>
      </c>
      <c r="AV386">
        <f t="shared" si="470"/>
        <v>0</v>
      </c>
      <c r="AW386">
        <f t="shared" si="470"/>
        <v>0</v>
      </c>
      <c r="AX386">
        <f t="shared" si="470"/>
        <v>0</v>
      </c>
      <c r="AY386">
        <f t="shared" si="470"/>
        <v>0</v>
      </c>
      <c r="AZ386">
        <f t="shared" si="470"/>
        <v>0</v>
      </c>
      <c r="BA386">
        <f t="shared" si="470"/>
        <v>0</v>
      </c>
      <c r="BB386">
        <f t="shared" si="470"/>
        <v>0</v>
      </c>
    </row>
    <row r="387" spans="2:54" ht="12.75">
      <c r="B387">
        <f aca="true" t="shared" si="471" ref="B387:BB387">IF(($BB278+$A$375)&gt;B$374,IF(($BB278-$A$375)&lt;B$374,$BG278,0),0)</f>
        <v>0</v>
      </c>
      <c r="C387">
        <f t="shared" si="471"/>
        <v>0</v>
      </c>
      <c r="D387">
        <f t="shared" si="471"/>
        <v>0</v>
      </c>
      <c r="E387">
        <f t="shared" si="471"/>
        <v>0</v>
      </c>
      <c r="F387">
        <f t="shared" si="471"/>
        <v>0</v>
      </c>
      <c r="G387">
        <f t="shared" si="471"/>
        <v>0</v>
      </c>
      <c r="H387">
        <f t="shared" si="471"/>
        <v>0</v>
      </c>
      <c r="I387">
        <f t="shared" si="471"/>
        <v>0</v>
      </c>
      <c r="J387">
        <f t="shared" si="471"/>
        <v>0</v>
      </c>
      <c r="K387">
        <f t="shared" si="471"/>
        <v>0</v>
      </c>
      <c r="L387">
        <f t="shared" si="471"/>
        <v>0</v>
      </c>
      <c r="M387">
        <f t="shared" si="471"/>
        <v>0</v>
      </c>
      <c r="N387">
        <f t="shared" si="471"/>
        <v>0</v>
      </c>
      <c r="O387">
        <f t="shared" si="471"/>
        <v>0</v>
      </c>
      <c r="P387">
        <f t="shared" si="471"/>
        <v>0</v>
      </c>
      <c r="Q387">
        <f t="shared" si="471"/>
        <v>0</v>
      </c>
      <c r="R387">
        <f t="shared" si="471"/>
        <v>0</v>
      </c>
      <c r="S387">
        <f t="shared" si="471"/>
        <v>0</v>
      </c>
      <c r="T387">
        <f t="shared" si="471"/>
        <v>822.6865068006186</v>
      </c>
      <c r="U387">
        <f t="shared" si="471"/>
        <v>0</v>
      </c>
      <c r="V387">
        <f t="shared" si="471"/>
        <v>0</v>
      </c>
      <c r="W387">
        <f t="shared" si="471"/>
        <v>0</v>
      </c>
      <c r="X387">
        <f t="shared" si="471"/>
        <v>0</v>
      </c>
      <c r="Y387">
        <f t="shared" si="471"/>
        <v>0</v>
      </c>
      <c r="Z387">
        <f t="shared" si="471"/>
        <v>0</v>
      </c>
      <c r="AA387">
        <f t="shared" si="471"/>
        <v>0</v>
      </c>
      <c r="AB387">
        <f t="shared" si="471"/>
        <v>0</v>
      </c>
      <c r="AC387">
        <f t="shared" si="471"/>
        <v>0</v>
      </c>
      <c r="AD387">
        <f t="shared" si="471"/>
        <v>0</v>
      </c>
      <c r="AE387">
        <f t="shared" si="471"/>
        <v>0</v>
      </c>
      <c r="AF387">
        <f t="shared" si="471"/>
        <v>0</v>
      </c>
      <c r="AG387">
        <f t="shared" si="471"/>
        <v>0</v>
      </c>
      <c r="AH387">
        <f t="shared" si="471"/>
        <v>0</v>
      </c>
      <c r="AI387">
        <f t="shared" si="471"/>
        <v>0</v>
      </c>
      <c r="AJ387">
        <f t="shared" si="471"/>
        <v>0</v>
      </c>
      <c r="AK387">
        <f t="shared" si="471"/>
        <v>0</v>
      </c>
      <c r="AL387">
        <f t="shared" si="471"/>
        <v>0</v>
      </c>
      <c r="AM387">
        <f t="shared" si="471"/>
        <v>0</v>
      </c>
      <c r="AN387">
        <f t="shared" si="471"/>
        <v>0</v>
      </c>
      <c r="AO387">
        <f t="shared" si="471"/>
        <v>0</v>
      </c>
      <c r="AP387">
        <f t="shared" si="471"/>
        <v>0</v>
      </c>
      <c r="AQ387">
        <f t="shared" si="471"/>
        <v>0</v>
      </c>
      <c r="AR387">
        <f t="shared" si="471"/>
        <v>0</v>
      </c>
      <c r="AS387">
        <f t="shared" si="471"/>
        <v>0</v>
      </c>
      <c r="AT387">
        <f t="shared" si="471"/>
        <v>0</v>
      </c>
      <c r="AU387">
        <f t="shared" si="471"/>
        <v>0</v>
      </c>
      <c r="AV387">
        <f t="shared" si="471"/>
        <v>0</v>
      </c>
      <c r="AW387">
        <f t="shared" si="471"/>
        <v>0</v>
      </c>
      <c r="AX387">
        <f t="shared" si="471"/>
        <v>0</v>
      </c>
      <c r="AY387">
        <f t="shared" si="471"/>
        <v>0</v>
      </c>
      <c r="AZ387">
        <f t="shared" si="471"/>
        <v>0</v>
      </c>
      <c r="BA387">
        <f t="shared" si="471"/>
        <v>0</v>
      </c>
      <c r="BB387">
        <f t="shared" si="471"/>
        <v>0</v>
      </c>
    </row>
    <row r="388" spans="2:54" ht="12.75">
      <c r="B388">
        <f aca="true" t="shared" si="472" ref="B388:BB388">IF(($BB279+$A$375)&gt;B$374,IF(($BB279-$A$375)&lt;B$374,$BG279,0),0)</f>
        <v>0</v>
      </c>
      <c r="C388">
        <f t="shared" si="472"/>
        <v>0</v>
      </c>
      <c r="D388">
        <f t="shared" si="472"/>
        <v>0</v>
      </c>
      <c r="E388">
        <f t="shared" si="472"/>
        <v>0</v>
      </c>
      <c r="F388">
        <f t="shared" si="472"/>
        <v>0</v>
      </c>
      <c r="G388">
        <f t="shared" si="472"/>
        <v>0</v>
      </c>
      <c r="H388">
        <f t="shared" si="472"/>
        <v>0</v>
      </c>
      <c r="I388">
        <f t="shared" si="472"/>
        <v>0</v>
      </c>
      <c r="J388">
        <f t="shared" si="472"/>
        <v>0</v>
      </c>
      <c r="K388">
        <f t="shared" si="472"/>
        <v>0</v>
      </c>
      <c r="L388">
        <f t="shared" si="472"/>
        <v>0</v>
      </c>
      <c r="M388">
        <f t="shared" si="472"/>
        <v>0</v>
      </c>
      <c r="N388">
        <f t="shared" si="472"/>
        <v>0</v>
      </c>
      <c r="O388">
        <f t="shared" si="472"/>
        <v>0</v>
      </c>
      <c r="P388">
        <f t="shared" si="472"/>
        <v>0</v>
      </c>
      <c r="Q388">
        <f t="shared" si="472"/>
        <v>0</v>
      </c>
      <c r="R388">
        <f t="shared" si="472"/>
        <v>0</v>
      </c>
      <c r="S388">
        <f t="shared" si="472"/>
        <v>1187.5276443155171</v>
      </c>
      <c r="T388">
        <f t="shared" si="472"/>
        <v>1187.5276443155171</v>
      </c>
      <c r="U388">
        <f t="shared" si="472"/>
        <v>0</v>
      </c>
      <c r="V388">
        <f t="shared" si="472"/>
        <v>0</v>
      </c>
      <c r="W388">
        <f t="shared" si="472"/>
        <v>0</v>
      </c>
      <c r="X388">
        <f t="shared" si="472"/>
        <v>0</v>
      </c>
      <c r="Y388">
        <f t="shared" si="472"/>
        <v>0</v>
      </c>
      <c r="Z388">
        <f t="shared" si="472"/>
        <v>0</v>
      </c>
      <c r="AA388">
        <f t="shared" si="472"/>
        <v>0</v>
      </c>
      <c r="AB388">
        <f t="shared" si="472"/>
        <v>0</v>
      </c>
      <c r="AC388">
        <f t="shared" si="472"/>
        <v>0</v>
      </c>
      <c r="AD388">
        <f t="shared" si="472"/>
        <v>0</v>
      </c>
      <c r="AE388">
        <f t="shared" si="472"/>
        <v>0</v>
      </c>
      <c r="AF388">
        <f t="shared" si="472"/>
        <v>0</v>
      </c>
      <c r="AG388">
        <f t="shared" si="472"/>
        <v>0</v>
      </c>
      <c r="AH388">
        <f t="shared" si="472"/>
        <v>0</v>
      </c>
      <c r="AI388">
        <f t="shared" si="472"/>
        <v>0</v>
      </c>
      <c r="AJ388">
        <f t="shared" si="472"/>
        <v>0</v>
      </c>
      <c r="AK388">
        <f t="shared" si="472"/>
        <v>0</v>
      </c>
      <c r="AL388">
        <f t="shared" si="472"/>
        <v>0</v>
      </c>
      <c r="AM388">
        <f t="shared" si="472"/>
        <v>0</v>
      </c>
      <c r="AN388">
        <f t="shared" si="472"/>
        <v>0</v>
      </c>
      <c r="AO388">
        <f t="shared" si="472"/>
        <v>0</v>
      </c>
      <c r="AP388">
        <f t="shared" si="472"/>
        <v>0</v>
      </c>
      <c r="AQ388">
        <f t="shared" si="472"/>
        <v>0</v>
      </c>
      <c r="AR388">
        <f t="shared" si="472"/>
        <v>0</v>
      </c>
      <c r="AS388">
        <f t="shared" si="472"/>
        <v>0</v>
      </c>
      <c r="AT388">
        <f t="shared" si="472"/>
        <v>0</v>
      </c>
      <c r="AU388">
        <f t="shared" si="472"/>
        <v>0</v>
      </c>
      <c r="AV388">
        <f t="shared" si="472"/>
        <v>0</v>
      </c>
      <c r="AW388">
        <f t="shared" si="472"/>
        <v>0</v>
      </c>
      <c r="AX388">
        <f t="shared" si="472"/>
        <v>0</v>
      </c>
      <c r="AY388">
        <f t="shared" si="472"/>
        <v>0</v>
      </c>
      <c r="AZ388">
        <f t="shared" si="472"/>
        <v>0</v>
      </c>
      <c r="BA388">
        <f t="shared" si="472"/>
        <v>0</v>
      </c>
      <c r="BB388">
        <f t="shared" si="472"/>
        <v>0</v>
      </c>
    </row>
    <row r="389" spans="2:54" ht="12.75">
      <c r="B389">
        <f aca="true" t="shared" si="473" ref="B389:BB389">IF(($BB280+$A$375)&gt;B$374,IF(($BB280-$A$375)&lt;B$374,$BG280,0),0)</f>
        <v>0</v>
      </c>
      <c r="C389">
        <f t="shared" si="473"/>
        <v>0</v>
      </c>
      <c r="D389">
        <f t="shared" si="473"/>
        <v>0</v>
      </c>
      <c r="E389">
        <f t="shared" si="473"/>
        <v>0</v>
      </c>
      <c r="F389">
        <f t="shared" si="473"/>
        <v>0</v>
      </c>
      <c r="G389">
        <f t="shared" si="473"/>
        <v>0</v>
      </c>
      <c r="H389">
        <f t="shared" si="473"/>
        <v>0</v>
      </c>
      <c r="I389">
        <f t="shared" si="473"/>
        <v>0</v>
      </c>
      <c r="J389">
        <f t="shared" si="473"/>
        <v>0</v>
      </c>
      <c r="K389">
        <f t="shared" si="473"/>
        <v>0</v>
      </c>
      <c r="L389">
        <f t="shared" si="473"/>
        <v>0</v>
      </c>
      <c r="M389">
        <f t="shared" si="473"/>
        <v>0</v>
      </c>
      <c r="N389">
        <f t="shared" si="473"/>
        <v>0</v>
      </c>
      <c r="O389">
        <f t="shared" si="473"/>
        <v>0</v>
      </c>
      <c r="P389">
        <f t="shared" si="473"/>
        <v>0</v>
      </c>
      <c r="Q389">
        <f t="shared" si="473"/>
        <v>0</v>
      </c>
      <c r="R389">
        <f t="shared" si="473"/>
        <v>0</v>
      </c>
      <c r="S389">
        <f t="shared" si="473"/>
        <v>2330.716036050294</v>
      </c>
      <c r="T389">
        <f t="shared" si="473"/>
        <v>0</v>
      </c>
      <c r="U389">
        <f t="shared" si="473"/>
        <v>0</v>
      </c>
      <c r="V389">
        <f t="shared" si="473"/>
        <v>0</v>
      </c>
      <c r="W389">
        <f t="shared" si="473"/>
        <v>0</v>
      </c>
      <c r="X389">
        <f t="shared" si="473"/>
        <v>0</v>
      </c>
      <c r="Y389">
        <f t="shared" si="473"/>
        <v>0</v>
      </c>
      <c r="Z389">
        <f t="shared" si="473"/>
        <v>0</v>
      </c>
      <c r="AA389">
        <f t="shared" si="473"/>
        <v>0</v>
      </c>
      <c r="AB389">
        <f t="shared" si="473"/>
        <v>0</v>
      </c>
      <c r="AC389">
        <f t="shared" si="473"/>
        <v>0</v>
      </c>
      <c r="AD389">
        <f t="shared" si="473"/>
        <v>0</v>
      </c>
      <c r="AE389">
        <f t="shared" si="473"/>
        <v>0</v>
      </c>
      <c r="AF389">
        <f t="shared" si="473"/>
        <v>0</v>
      </c>
      <c r="AG389">
        <f t="shared" si="473"/>
        <v>0</v>
      </c>
      <c r="AH389">
        <f t="shared" si="473"/>
        <v>0</v>
      </c>
      <c r="AI389">
        <f t="shared" si="473"/>
        <v>0</v>
      </c>
      <c r="AJ389">
        <f t="shared" si="473"/>
        <v>0</v>
      </c>
      <c r="AK389">
        <f t="shared" si="473"/>
        <v>0</v>
      </c>
      <c r="AL389">
        <f t="shared" si="473"/>
        <v>0</v>
      </c>
      <c r="AM389">
        <f t="shared" si="473"/>
        <v>0</v>
      </c>
      <c r="AN389">
        <f t="shared" si="473"/>
        <v>0</v>
      </c>
      <c r="AO389">
        <f t="shared" si="473"/>
        <v>0</v>
      </c>
      <c r="AP389">
        <f t="shared" si="473"/>
        <v>0</v>
      </c>
      <c r="AQ389">
        <f t="shared" si="473"/>
        <v>0</v>
      </c>
      <c r="AR389">
        <f t="shared" si="473"/>
        <v>0</v>
      </c>
      <c r="AS389">
        <f t="shared" si="473"/>
        <v>0</v>
      </c>
      <c r="AT389">
        <f t="shared" si="473"/>
        <v>0</v>
      </c>
      <c r="AU389">
        <f t="shared" si="473"/>
        <v>0</v>
      </c>
      <c r="AV389">
        <f t="shared" si="473"/>
        <v>0</v>
      </c>
      <c r="AW389">
        <f t="shared" si="473"/>
        <v>0</v>
      </c>
      <c r="AX389">
        <f t="shared" si="473"/>
        <v>0</v>
      </c>
      <c r="AY389">
        <f t="shared" si="473"/>
        <v>0</v>
      </c>
      <c r="AZ389">
        <f t="shared" si="473"/>
        <v>0</v>
      </c>
      <c r="BA389">
        <f t="shared" si="473"/>
        <v>0</v>
      </c>
      <c r="BB389">
        <f t="shared" si="473"/>
        <v>0</v>
      </c>
    </row>
    <row r="390" spans="2:54" ht="12.75">
      <c r="B390">
        <f aca="true" t="shared" si="474" ref="B390:BB390">IF(($BB281+$A$375)&gt;B$374,IF(($BB281-$A$375)&lt;B$374,$BG281,0),0)</f>
        <v>0</v>
      </c>
      <c r="C390">
        <f t="shared" si="474"/>
        <v>0</v>
      </c>
      <c r="D390">
        <f t="shared" si="474"/>
        <v>0</v>
      </c>
      <c r="E390">
        <f t="shared" si="474"/>
        <v>0</v>
      </c>
      <c r="F390">
        <f t="shared" si="474"/>
        <v>0</v>
      </c>
      <c r="G390">
        <f t="shared" si="474"/>
        <v>0</v>
      </c>
      <c r="H390">
        <f t="shared" si="474"/>
        <v>0</v>
      </c>
      <c r="I390">
        <f t="shared" si="474"/>
        <v>0</v>
      </c>
      <c r="J390">
        <f t="shared" si="474"/>
        <v>0</v>
      </c>
      <c r="K390">
        <f t="shared" si="474"/>
        <v>0</v>
      </c>
      <c r="L390">
        <f t="shared" si="474"/>
        <v>0</v>
      </c>
      <c r="M390">
        <f t="shared" si="474"/>
        <v>0</v>
      </c>
      <c r="N390">
        <f t="shared" si="474"/>
        <v>0</v>
      </c>
      <c r="O390">
        <f t="shared" si="474"/>
        <v>0</v>
      </c>
      <c r="P390">
        <f t="shared" si="474"/>
        <v>0</v>
      </c>
      <c r="Q390">
        <f t="shared" si="474"/>
        <v>0</v>
      </c>
      <c r="R390">
        <f t="shared" si="474"/>
        <v>92874.17982401793</v>
      </c>
      <c r="S390">
        <f t="shared" si="474"/>
        <v>92874.17982401793</v>
      </c>
      <c r="T390">
        <f t="shared" si="474"/>
        <v>0</v>
      </c>
      <c r="U390">
        <f t="shared" si="474"/>
        <v>0</v>
      </c>
      <c r="V390">
        <f t="shared" si="474"/>
        <v>0</v>
      </c>
      <c r="W390">
        <f t="shared" si="474"/>
        <v>0</v>
      </c>
      <c r="X390">
        <f t="shared" si="474"/>
        <v>0</v>
      </c>
      <c r="Y390">
        <f t="shared" si="474"/>
        <v>0</v>
      </c>
      <c r="Z390">
        <f t="shared" si="474"/>
        <v>0</v>
      </c>
      <c r="AA390">
        <f t="shared" si="474"/>
        <v>0</v>
      </c>
      <c r="AB390">
        <f t="shared" si="474"/>
        <v>0</v>
      </c>
      <c r="AC390">
        <f t="shared" si="474"/>
        <v>0</v>
      </c>
      <c r="AD390">
        <f t="shared" si="474"/>
        <v>0</v>
      </c>
      <c r="AE390">
        <f t="shared" si="474"/>
        <v>0</v>
      </c>
      <c r="AF390">
        <f t="shared" si="474"/>
        <v>0</v>
      </c>
      <c r="AG390">
        <f t="shared" si="474"/>
        <v>0</v>
      </c>
      <c r="AH390">
        <f t="shared" si="474"/>
        <v>0</v>
      </c>
      <c r="AI390">
        <f t="shared" si="474"/>
        <v>0</v>
      </c>
      <c r="AJ390">
        <f t="shared" si="474"/>
        <v>0</v>
      </c>
      <c r="AK390">
        <f t="shared" si="474"/>
        <v>0</v>
      </c>
      <c r="AL390">
        <f t="shared" si="474"/>
        <v>0</v>
      </c>
      <c r="AM390">
        <f t="shared" si="474"/>
        <v>0</v>
      </c>
      <c r="AN390">
        <f t="shared" si="474"/>
        <v>0</v>
      </c>
      <c r="AO390">
        <f t="shared" si="474"/>
        <v>0</v>
      </c>
      <c r="AP390">
        <f t="shared" si="474"/>
        <v>0</v>
      </c>
      <c r="AQ390">
        <f t="shared" si="474"/>
        <v>0</v>
      </c>
      <c r="AR390">
        <f t="shared" si="474"/>
        <v>0</v>
      </c>
      <c r="AS390">
        <f t="shared" si="474"/>
        <v>0</v>
      </c>
      <c r="AT390">
        <f t="shared" si="474"/>
        <v>0</v>
      </c>
      <c r="AU390">
        <f t="shared" si="474"/>
        <v>0</v>
      </c>
      <c r="AV390">
        <f t="shared" si="474"/>
        <v>0</v>
      </c>
      <c r="AW390">
        <f t="shared" si="474"/>
        <v>0</v>
      </c>
      <c r="AX390">
        <f t="shared" si="474"/>
        <v>0</v>
      </c>
      <c r="AY390">
        <f t="shared" si="474"/>
        <v>0</v>
      </c>
      <c r="AZ390">
        <f t="shared" si="474"/>
        <v>0</v>
      </c>
      <c r="BA390">
        <f t="shared" si="474"/>
        <v>0</v>
      </c>
      <c r="BB390">
        <f t="shared" si="474"/>
        <v>0</v>
      </c>
    </row>
    <row r="391" spans="2:54" ht="12.75">
      <c r="B391">
        <f aca="true" t="shared" si="475" ref="B391:BB391">IF(($BB282+$A$375)&gt;B$374,IF(($BB282-$A$375)&lt;B$374,$BG282,0),0)</f>
        <v>0</v>
      </c>
      <c r="C391">
        <f t="shared" si="475"/>
        <v>0</v>
      </c>
      <c r="D391">
        <f t="shared" si="475"/>
        <v>0</v>
      </c>
      <c r="E391">
        <f t="shared" si="475"/>
        <v>0</v>
      </c>
      <c r="F391">
        <f t="shared" si="475"/>
        <v>0</v>
      </c>
      <c r="G391">
        <f t="shared" si="475"/>
        <v>0</v>
      </c>
      <c r="H391">
        <f t="shared" si="475"/>
        <v>0</v>
      </c>
      <c r="I391">
        <f t="shared" si="475"/>
        <v>0</v>
      </c>
      <c r="J391">
        <f t="shared" si="475"/>
        <v>0</v>
      </c>
      <c r="K391">
        <f t="shared" si="475"/>
        <v>0</v>
      </c>
      <c r="L391">
        <f t="shared" si="475"/>
        <v>0</v>
      </c>
      <c r="M391">
        <f t="shared" si="475"/>
        <v>0</v>
      </c>
      <c r="N391">
        <f t="shared" si="475"/>
        <v>0</v>
      </c>
      <c r="O391">
        <f t="shared" si="475"/>
        <v>0</v>
      </c>
      <c r="P391">
        <f t="shared" si="475"/>
        <v>0</v>
      </c>
      <c r="Q391">
        <f t="shared" si="475"/>
        <v>0</v>
      </c>
      <c r="R391">
        <f t="shared" si="475"/>
        <v>2597.9073368506756</v>
      </c>
      <c r="S391">
        <f t="shared" si="475"/>
        <v>2597.9073368506756</v>
      </c>
      <c r="T391">
        <f t="shared" si="475"/>
        <v>0</v>
      </c>
      <c r="U391">
        <f t="shared" si="475"/>
        <v>0</v>
      </c>
      <c r="V391">
        <f t="shared" si="475"/>
        <v>0</v>
      </c>
      <c r="W391">
        <f t="shared" si="475"/>
        <v>0</v>
      </c>
      <c r="X391">
        <f t="shared" si="475"/>
        <v>0</v>
      </c>
      <c r="Y391">
        <f t="shared" si="475"/>
        <v>0</v>
      </c>
      <c r="Z391">
        <f t="shared" si="475"/>
        <v>0</v>
      </c>
      <c r="AA391">
        <f t="shared" si="475"/>
        <v>0</v>
      </c>
      <c r="AB391">
        <f t="shared" si="475"/>
        <v>0</v>
      </c>
      <c r="AC391">
        <f t="shared" si="475"/>
        <v>0</v>
      </c>
      <c r="AD391">
        <f t="shared" si="475"/>
        <v>0</v>
      </c>
      <c r="AE391">
        <f t="shared" si="475"/>
        <v>0</v>
      </c>
      <c r="AF391">
        <f t="shared" si="475"/>
        <v>0</v>
      </c>
      <c r="AG391">
        <f t="shared" si="475"/>
        <v>0</v>
      </c>
      <c r="AH391">
        <f t="shared" si="475"/>
        <v>0</v>
      </c>
      <c r="AI391">
        <f t="shared" si="475"/>
        <v>0</v>
      </c>
      <c r="AJ391">
        <f t="shared" si="475"/>
        <v>0</v>
      </c>
      <c r="AK391">
        <f t="shared" si="475"/>
        <v>0</v>
      </c>
      <c r="AL391">
        <f t="shared" si="475"/>
        <v>0</v>
      </c>
      <c r="AM391">
        <f t="shared" si="475"/>
        <v>0</v>
      </c>
      <c r="AN391">
        <f t="shared" si="475"/>
        <v>0</v>
      </c>
      <c r="AO391">
        <f t="shared" si="475"/>
        <v>0</v>
      </c>
      <c r="AP391">
        <f t="shared" si="475"/>
        <v>0</v>
      </c>
      <c r="AQ391">
        <f t="shared" si="475"/>
        <v>0</v>
      </c>
      <c r="AR391">
        <f t="shared" si="475"/>
        <v>0</v>
      </c>
      <c r="AS391">
        <f t="shared" si="475"/>
        <v>0</v>
      </c>
      <c r="AT391">
        <f t="shared" si="475"/>
        <v>0</v>
      </c>
      <c r="AU391">
        <f t="shared" si="475"/>
        <v>0</v>
      </c>
      <c r="AV391">
        <f t="shared" si="475"/>
        <v>0</v>
      </c>
      <c r="AW391">
        <f t="shared" si="475"/>
        <v>0</v>
      </c>
      <c r="AX391">
        <f t="shared" si="475"/>
        <v>0</v>
      </c>
      <c r="AY391">
        <f t="shared" si="475"/>
        <v>0</v>
      </c>
      <c r="AZ391">
        <f t="shared" si="475"/>
        <v>0</v>
      </c>
      <c r="BA391">
        <f t="shared" si="475"/>
        <v>0</v>
      </c>
      <c r="BB391">
        <f t="shared" si="475"/>
        <v>0</v>
      </c>
    </row>
    <row r="392" spans="2:54" ht="12.75">
      <c r="B392">
        <f aca="true" t="shared" si="476" ref="B392:BB392">IF(($BB283+$A$375)&gt;B$374,IF(($BB283-$A$375)&lt;B$374,$BG283,0),0)</f>
        <v>0</v>
      </c>
      <c r="C392">
        <f t="shared" si="476"/>
        <v>0</v>
      </c>
      <c r="D392">
        <f t="shared" si="476"/>
        <v>0</v>
      </c>
      <c r="E392">
        <f t="shared" si="476"/>
        <v>0</v>
      </c>
      <c r="F392">
        <f t="shared" si="476"/>
        <v>0</v>
      </c>
      <c r="G392">
        <f t="shared" si="476"/>
        <v>0</v>
      </c>
      <c r="H392">
        <f t="shared" si="476"/>
        <v>0</v>
      </c>
      <c r="I392">
        <f t="shared" si="476"/>
        <v>0</v>
      </c>
      <c r="J392">
        <f t="shared" si="476"/>
        <v>0</v>
      </c>
      <c r="K392">
        <f t="shared" si="476"/>
        <v>0</v>
      </c>
      <c r="L392">
        <f t="shared" si="476"/>
        <v>0</v>
      </c>
      <c r="M392">
        <f t="shared" si="476"/>
        <v>0</v>
      </c>
      <c r="N392">
        <f t="shared" si="476"/>
        <v>0</v>
      </c>
      <c r="O392">
        <f t="shared" si="476"/>
        <v>0</v>
      </c>
      <c r="P392">
        <f t="shared" si="476"/>
        <v>0</v>
      </c>
      <c r="Q392">
        <f t="shared" si="476"/>
        <v>0</v>
      </c>
      <c r="R392">
        <f t="shared" si="476"/>
        <v>0</v>
      </c>
      <c r="S392">
        <f t="shared" si="476"/>
        <v>1358.6283082432997</v>
      </c>
      <c r="T392">
        <f t="shared" si="476"/>
        <v>0</v>
      </c>
      <c r="U392">
        <f t="shared" si="476"/>
        <v>0</v>
      </c>
      <c r="V392">
        <f t="shared" si="476"/>
        <v>0</v>
      </c>
      <c r="W392">
        <f t="shared" si="476"/>
        <v>0</v>
      </c>
      <c r="X392">
        <f t="shared" si="476"/>
        <v>0</v>
      </c>
      <c r="Y392">
        <f t="shared" si="476"/>
        <v>0</v>
      </c>
      <c r="Z392">
        <f t="shared" si="476"/>
        <v>0</v>
      </c>
      <c r="AA392">
        <f t="shared" si="476"/>
        <v>0</v>
      </c>
      <c r="AB392">
        <f t="shared" si="476"/>
        <v>0</v>
      </c>
      <c r="AC392">
        <f t="shared" si="476"/>
        <v>0</v>
      </c>
      <c r="AD392">
        <f t="shared" si="476"/>
        <v>0</v>
      </c>
      <c r="AE392">
        <f t="shared" si="476"/>
        <v>0</v>
      </c>
      <c r="AF392">
        <f t="shared" si="476"/>
        <v>0</v>
      </c>
      <c r="AG392">
        <f t="shared" si="476"/>
        <v>0</v>
      </c>
      <c r="AH392">
        <f t="shared" si="476"/>
        <v>0</v>
      </c>
      <c r="AI392">
        <f t="shared" si="476"/>
        <v>0</v>
      </c>
      <c r="AJ392">
        <f t="shared" si="476"/>
        <v>0</v>
      </c>
      <c r="AK392">
        <f t="shared" si="476"/>
        <v>0</v>
      </c>
      <c r="AL392">
        <f t="shared" si="476"/>
        <v>0</v>
      </c>
      <c r="AM392">
        <f t="shared" si="476"/>
        <v>0</v>
      </c>
      <c r="AN392">
        <f t="shared" si="476"/>
        <v>0</v>
      </c>
      <c r="AO392">
        <f t="shared" si="476"/>
        <v>0</v>
      </c>
      <c r="AP392">
        <f t="shared" si="476"/>
        <v>0</v>
      </c>
      <c r="AQ392">
        <f t="shared" si="476"/>
        <v>0</v>
      </c>
      <c r="AR392">
        <f t="shared" si="476"/>
        <v>0</v>
      </c>
      <c r="AS392">
        <f t="shared" si="476"/>
        <v>0</v>
      </c>
      <c r="AT392">
        <f t="shared" si="476"/>
        <v>0</v>
      </c>
      <c r="AU392">
        <f t="shared" si="476"/>
        <v>0</v>
      </c>
      <c r="AV392">
        <f t="shared" si="476"/>
        <v>0</v>
      </c>
      <c r="AW392">
        <f t="shared" si="476"/>
        <v>0</v>
      </c>
      <c r="AX392">
        <f t="shared" si="476"/>
        <v>0</v>
      </c>
      <c r="AY392">
        <f t="shared" si="476"/>
        <v>0</v>
      </c>
      <c r="AZ392">
        <f t="shared" si="476"/>
        <v>0</v>
      </c>
      <c r="BA392">
        <f t="shared" si="476"/>
        <v>0</v>
      </c>
      <c r="BB392">
        <f t="shared" si="476"/>
        <v>0</v>
      </c>
    </row>
    <row r="393" spans="2:54" ht="12.75">
      <c r="B393">
        <f aca="true" t="shared" si="477" ref="B393:BB393">IF(($BB284+$A$375)&gt;B$374,IF(($BB284-$A$375)&lt;B$374,$BG284,0),0)</f>
        <v>0</v>
      </c>
      <c r="C393">
        <f t="shared" si="477"/>
        <v>0</v>
      </c>
      <c r="D393">
        <f t="shared" si="477"/>
        <v>0</v>
      </c>
      <c r="E393">
        <f t="shared" si="477"/>
        <v>0</v>
      </c>
      <c r="F393">
        <f t="shared" si="477"/>
        <v>0</v>
      </c>
      <c r="G393">
        <f t="shared" si="477"/>
        <v>0</v>
      </c>
      <c r="H393">
        <f t="shared" si="477"/>
        <v>0</v>
      </c>
      <c r="I393">
        <f t="shared" si="477"/>
        <v>0</v>
      </c>
      <c r="J393">
        <f t="shared" si="477"/>
        <v>0</v>
      </c>
      <c r="K393">
        <f t="shared" si="477"/>
        <v>0</v>
      </c>
      <c r="L393">
        <f t="shared" si="477"/>
        <v>0</v>
      </c>
      <c r="M393">
        <f t="shared" si="477"/>
        <v>0</v>
      </c>
      <c r="N393">
        <f t="shared" si="477"/>
        <v>0</v>
      </c>
      <c r="O393">
        <f t="shared" si="477"/>
        <v>0</v>
      </c>
      <c r="P393">
        <f t="shared" si="477"/>
        <v>0</v>
      </c>
      <c r="Q393">
        <f t="shared" si="477"/>
        <v>0</v>
      </c>
      <c r="R393">
        <f t="shared" si="477"/>
        <v>0</v>
      </c>
      <c r="S393">
        <f t="shared" si="477"/>
        <v>974.8133707346014</v>
      </c>
      <c r="T393">
        <f t="shared" si="477"/>
        <v>974.8133707346014</v>
      </c>
      <c r="U393">
        <f t="shared" si="477"/>
        <v>0</v>
      </c>
      <c r="V393">
        <f t="shared" si="477"/>
        <v>0</v>
      </c>
      <c r="W393">
        <f t="shared" si="477"/>
        <v>0</v>
      </c>
      <c r="X393">
        <f t="shared" si="477"/>
        <v>0</v>
      </c>
      <c r="Y393">
        <f t="shared" si="477"/>
        <v>0</v>
      </c>
      <c r="Z393">
        <f t="shared" si="477"/>
        <v>0</v>
      </c>
      <c r="AA393">
        <f t="shared" si="477"/>
        <v>0</v>
      </c>
      <c r="AB393">
        <f t="shared" si="477"/>
        <v>0</v>
      </c>
      <c r="AC393">
        <f t="shared" si="477"/>
        <v>0</v>
      </c>
      <c r="AD393">
        <f t="shared" si="477"/>
        <v>0</v>
      </c>
      <c r="AE393">
        <f t="shared" si="477"/>
        <v>0</v>
      </c>
      <c r="AF393">
        <f t="shared" si="477"/>
        <v>0</v>
      </c>
      <c r="AG393">
        <f t="shared" si="477"/>
        <v>0</v>
      </c>
      <c r="AH393">
        <f t="shared" si="477"/>
        <v>0</v>
      </c>
      <c r="AI393">
        <f t="shared" si="477"/>
        <v>0</v>
      </c>
      <c r="AJ393">
        <f t="shared" si="477"/>
        <v>0</v>
      </c>
      <c r="AK393">
        <f t="shared" si="477"/>
        <v>0</v>
      </c>
      <c r="AL393">
        <f t="shared" si="477"/>
        <v>0</v>
      </c>
      <c r="AM393">
        <f t="shared" si="477"/>
        <v>0</v>
      </c>
      <c r="AN393">
        <f t="shared" si="477"/>
        <v>0</v>
      </c>
      <c r="AO393">
        <f t="shared" si="477"/>
        <v>0</v>
      </c>
      <c r="AP393">
        <f t="shared" si="477"/>
        <v>0</v>
      </c>
      <c r="AQ393">
        <f t="shared" si="477"/>
        <v>0</v>
      </c>
      <c r="AR393">
        <f t="shared" si="477"/>
        <v>0</v>
      </c>
      <c r="AS393">
        <f t="shared" si="477"/>
        <v>0</v>
      </c>
      <c r="AT393">
        <f t="shared" si="477"/>
        <v>0</v>
      </c>
      <c r="AU393">
        <f t="shared" si="477"/>
        <v>0</v>
      </c>
      <c r="AV393">
        <f t="shared" si="477"/>
        <v>0</v>
      </c>
      <c r="AW393">
        <f t="shared" si="477"/>
        <v>0</v>
      </c>
      <c r="AX393">
        <f t="shared" si="477"/>
        <v>0</v>
      </c>
      <c r="AY393">
        <f t="shared" si="477"/>
        <v>0</v>
      </c>
      <c r="AZ393">
        <f t="shared" si="477"/>
        <v>0</v>
      </c>
      <c r="BA393">
        <f t="shared" si="477"/>
        <v>0</v>
      </c>
      <c r="BB393">
        <f t="shared" si="477"/>
        <v>0</v>
      </c>
    </row>
    <row r="394" spans="2:54" ht="12.75">
      <c r="B394">
        <f aca="true" t="shared" si="478" ref="B394:BB394">IF(($BB285+$A$375)&gt;B$374,IF(($BB285-$A$375)&lt;B$374,$BG285,0),0)</f>
        <v>0</v>
      </c>
      <c r="C394">
        <f t="shared" si="478"/>
        <v>0</v>
      </c>
      <c r="D394">
        <f t="shared" si="478"/>
        <v>0</v>
      </c>
      <c r="E394">
        <f t="shared" si="478"/>
        <v>0</v>
      </c>
      <c r="F394">
        <f t="shared" si="478"/>
        <v>0</v>
      </c>
      <c r="G394">
        <f t="shared" si="478"/>
        <v>0</v>
      </c>
      <c r="H394">
        <f t="shared" si="478"/>
        <v>0</v>
      </c>
      <c r="I394">
        <f t="shared" si="478"/>
        <v>0</v>
      </c>
      <c r="J394">
        <f t="shared" si="478"/>
        <v>0</v>
      </c>
      <c r="K394">
        <f t="shared" si="478"/>
        <v>0</v>
      </c>
      <c r="L394">
        <f t="shared" si="478"/>
        <v>0</v>
      </c>
      <c r="M394">
        <f t="shared" si="478"/>
        <v>0</v>
      </c>
      <c r="N394">
        <f t="shared" si="478"/>
        <v>0</v>
      </c>
      <c r="O394">
        <f t="shared" si="478"/>
        <v>0</v>
      </c>
      <c r="P394">
        <f t="shared" si="478"/>
        <v>0</v>
      </c>
      <c r="Q394">
        <f t="shared" si="478"/>
        <v>0</v>
      </c>
      <c r="R394">
        <f t="shared" si="478"/>
        <v>0</v>
      </c>
      <c r="S394">
        <f t="shared" si="478"/>
        <v>804.9628753036633</v>
      </c>
      <c r="T394">
        <f t="shared" si="478"/>
        <v>804.9628753036633</v>
      </c>
      <c r="U394">
        <f t="shared" si="478"/>
        <v>0</v>
      </c>
      <c r="V394">
        <f t="shared" si="478"/>
        <v>0</v>
      </c>
      <c r="W394">
        <f t="shared" si="478"/>
        <v>0</v>
      </c>
      <c r="X394">
        <f t="shared" si="478"/>
        <v>0</v>
      </c>
      <c r="Y394">
        <f t="shared" si="478"/>
        <v>0</v>
      </c>
      <c r="Z394">
        <f t="shared" si="478"/>
        <v>0</v>
      </c>
      <c r="AA394">
        <f t="shared" si="478"/>
        <v>0</v>
      </c>
      <c r="AB394">
        <f t="shared" si="478"/>
        <v>0</v>
      </c>
      <c r="AC394">
        <f t="shared" si="478"/>
        <v>0</v>
      </c>
      <c r="AD394">
        <f t="shared" si="478"/>
        <v>0</v>
      </c>
      <c r="AE394">
        <f t="shared" si="478"/>
        <v>0</v>
      </c>
      <c r="AF394">
        <f t="shared" si="478"/>
        <v>0</v>
      </c>
      <c r="AG394">
        <f t="shared" si="478"/>
        <v>0</v>
      </c>
      <c r="AH394">
        <f t="shared" si="478"/>
        <v>0</v>
      </c>
      <c r="AI394">
        <f t="shared" si="478"/>
        <v>0</v>
      </c>
      <c r="AJ394">
        <f t="shared" si="478"/>
        <v>0</v>
      </c>
      <c r="AK394">
        <f t="shared" si="478"/>
        <v>0</v>
      </c>
      <c r="AL394">
        <f t="shared" si="478"/>
        <v>0</v>
      </c>
      <c r="AM394">
        <f t="shared" si="478"/>
        <v>0</v>
      </c>
      <c r="AN394">
        <f t="shared" si="478"/>
        <v>0</v>
      </c>
      <c r="AO394">
        <f t="shared" si="478"/>
        <v>0</v>
      </c>
      <c r="AP394">
        <f t="shared" si="478"/>
        <v>0</v>
      </c>
      <c r="AQ394">
        <f t="shared" si="478"/>
        <v>0</v>
      </c>
      <c r="AR394">
        <f t="shared" si="478"/>
        <v>0</v>
      </c>
      <c r="AS394">
        <f t="shared" si="478"/>
        <v>0</v>
      </c>
      <c r="AT394">
        <f t="shared" si="478"/>
        <v>0</v>
      </c>
      <c r="AU394">
        <f t="shared" si="478"/>
        <v>0</v>
      </c>
      <c r="AV394">
        <f t="shared" si="478"/>
        <v>0</v>
      </c>
      <c r="AW394">
        <f t="shared" si="478"/>
        <v>0</v>
      </c>
      <c r="AX394">
        <f t="shared" si="478"/>
        <v>0</v>
      </c>
      <c r="AY394">
        <f t="shared" si="478"/>
        <v>0</v>
      </c>
      <c r="AZ394">
        <f t="shared" si="478"/>
        <v>0</v>
      </c>
      <c r="BA394">
        <f t="shared" si="478"/>
        <v>0</v>
      </c>
      <c r="BB394">
        <f t="shared" si="478"/>
        <v>0</v>
      </c>
    </row>
    <row r="395" spans="2:54" ht="12.75">
      <c r="B395">
        <f aca="true" t="shared" si="479" ref="B395:BB395">IF(($BB286+$A$375)&gt;B$374,IF(($BB286-$A$375)&lt;B$374,$BG286,0),0)</f>
        <v>0</v>
      </c>
      <c r="C395">
        <f t="shared" si="479"/>
        <v>0</v>
      </c>
      <c r="D395">
        <f t="shared" si="479"/>
        <v>0</v>
      </c>
      <c r="E395">
        <f t="shared" si="479"/>
        <v>0</v>
      </c>
      <c r="F395">
        <f t="shared" si="479"/>
        <v>0</v>
      </c>
      <c r="G395">
        <f t="shared" si="479"/>
        <v>0</v>
      </c>
      <c r="H395">
        <f t="shared" si="479"/>
        <v>0</v>
      </c>
      <c r="I395">
        <f t="shared" si="479"/>
        <v>0</v>
      </c>
      <c r="J395">
        <f t="shared" si="479"/>
        <v>0</v>
      </c>
      <c r="K395">
        <f t="shared" si="479"/>
        <v>0</v>
      </c>
      <c r="L395">
        <f t="shared" si="479"/>
        <v>0</v>
      </c>
      <c r="M395">
        <f t="shared" si="479"/>
        <v>0</v>
      </c>
      <c r="N395">
        <f t="shared" si="479"/>
        <v>0</v>
      </c>
      <c r="O395">
        <f t="shared" si="479"/>
        <v>0</v>
      </c>
      <c r="P395">
        <f t="shared" si="479"/>
        <v>0</v>
      </c>
      <c r="Q395">
        <f t="shared" si="479"/>
        <v>0</v>
      </c>
      <c r="R395">
        <f t="shared" si="479"/>
        <v>0</v>
      </c>
      <c r="S395">
        <f t="shared" si="479"/>
        <v>0</v>
      </c>
      <c r="T395">
        <f t="shared" si="479"/>
        <v>725.9351831151203</v>
      </c>
      <c r="U395">
        <f t="shared" si="479"/>
        <v>725.9351831151203</v>
      </c>
      <c r="V395">
        <f t="shared" si="479"/>
        <v>0</v>
      </c>
      <c r="W395">
        <f t="shared" si="479"/>
        <v>0</v>
      </c>
      <c r="X395">
        <f t="shared" si="479"/>
        <v>0</v>
      </c>
      <c r="Y395">
        <f t="shared" si="479"/>
        <v>0</v>
      </c>
      <c r="Z395">
        <f t="shared" si="479"/>
        <v>0</v>
      </c>
      <c r="AA395">
        <f t="shared" si="479"/>
        <v>0</v>
      </c>
      <c r="AB395">
        <f t="shared" si="479"/>
        <v>0</v>
      </c>
      <c r="AC395">
        <f t="shared" si="479"/>
        <v>0</v>
      </c>
      <c r="AD395">
        <f t="shared" si="479"/>
        <v>0</v>
      </c>
      <c r="AE395">
        <f t="shared" si="479"/>
        <v>0</v>
      </c>
      <c r="AF395">
        <f t="shared" si="479"/>
        <v>0</v>
      </c>
      <c r="AG395">
        <f t="shared" si="479"/>
        <v>0</v>
      </c>
      <c r="AH395">
        <f t="shared" si="479"/>
        <v>0</v>
      </c>
      <c r="AI395">
        <f t="shared" si="479"/>
        <v>0</v>
      </c>
      <c r="AJ395">
        <f t="shared" si="479"/>
        <v>0</v>
      </c>
      <c r="AK395">
        <f t="shared" si="479"/>
        <v>0</v>
      </c>
      <c r="AL395">
        <f t="shared" si="479"/>
        <v>0</v>
      </c>
      <c r="AM395">
        <f t="shared" si="479"/>
        <v>0</v>
      </c>
      <c r="AN395">
        <f t="shared" si="479"/>
        <v>0</v>
      </c>
      <c r="AO395">
        <f t="shared" si="479"/>
        <v>0</v>
      </c>
      <c r="AP395">
        <f t="shared" si="479"/>
        <v>0</v>
      </c>
      <c r="AQ395">
        <f t="shared" si="479"/>
        <v>0</v>
      </c>
      <c r="AR395">
        <f t="shared" si="479"/>
        <v>0</v>
      </c>
      <c r="AS395">
        <f t="shared" si="479"/>
        <v>0</v>
      </c>
      <c r="AT395">
        <f t="shared" si="479"/>
        <v>0</v>
      </c>
      <c r="AU395">
        <f t="shared" si="479"/>
        <v>0</v>
      </c>
      <c r="AV395">
        <f t="shared" si="479"/>
        <v>0</v>
      </c>
      <c r="AW395">
        <f t="shared" si="479"/>
        <v>0</v>
      </c>
      <c r="AX395">
        <f t="shared" si="479"/>
        <v>0</v>
      </c>
      <c r="AY395">
        <f t="shared" si="479"/>
        <v>0</v>
      </c>
      <c r="AZ395">
        <f t="shared" si="479"/>
        <v>0</v>
      </c>
      <c r="BA395">
        <f t="shared" si="479"/>
        <v>0</v>
      </c>
      <c r="BB395">
        <f t="shared" si="479"/>
        <v>0</v>
      </c>
    </row>
    <row r="396" spans="2:54" ht="12.75">
      <c r="B396">
        <f aca="true" t="shared" si="480" ref="B396:BB396">IF(($BB287+$A$375)&gt;B$374,IF(($BB287-$A$375)&lt;B$374,$BG287,0),0)</f>
        <v>0</v>
      </c>
      <c r="C396">
        <f t="shared" si="480"/>
        <v>0</v>
      </c>
      <c r="D396">
        <f t="shared" si="480"/>
        <v>0</v>
      </c>
      <c r="E396">
        <f t="shared" si="480"/>
        <v>0</v>
      </c>
      <c r="F396">
        <f t="shared" si="480"/>
        <v>0</v>
      </c>
      <c r="G396">
        <f t="shared" si="480"/>
        <v>0</v>
      </c>
      <c r="H396">
        <f t="shared" si="480"/>
        <v>0</v>
      </c>
      <c r="I396">
        <f t="shared" si="480"/>
        <v>0</v>
      </c>
      <c r="J396">
        <f t="shared" si="480"/>
        <v>0</v>
      </c>
      <c r="K396">
        <f t="shared" si="480"/>
        <v>0</v>
      </c>
      <c r="L396">
        <f t="shared" si="480"/>
        <v>0</v>
      </c>
      <c r="M396">
        <f t="shared" si="480"/>
        <v>0</v>
      </c>
      <c r="N396">
        <f t="shared" si="480"/>
        <v>0</v>
      </c>
      <c r="O396">
        <f t="shared" si="480"/>
        <v>0</v>
      </c>
      <c r="P396">
        <f t="shared" si="480"/>
        <v>0</v>
      </c>
      <c r="Q396">
        <f t="shared" si="480"/>
        <v>0</v>
      </c>
      <c r="R396">
        <f t="shared" si="480"/>
        <v>0</v>
      </c>
      <c r="S396">
        <f t="shared" si="480"/>
        <v>0</v>
      </c>
      <c r="T396">
        <f t="shared" si="480"/>
        <v>0</v>
      </c>
      <c r="U396">
        <f t="shared" si="480"/>
        <v>700.5980407420363</v>
      </c>
      <c r="V396">
        <f t="shared" si="480"/>
        <v>700.5980407420363</v>
      </c>
      <c r="W396">
        <f t="shared" si="480"/>
        <v>0</v>
      </c>
      <c r="X396">
        <f t="shared" si="480"/>
        <v>0</v>
      </c>
      <c r="Y396">
        <f t="shared" si="480"/>
        <v>0</v>
      </c>
      <c r="Z396">
        <f t="shared" si="480"/>
        <v>0</v>
      </c>
      <c r="AA396">
        <f t="shared" si="480"/>
        <v>0</v>
      </c>
      <c r="AB396">
        <f t="shared" si="480"/>
        <v>0</v>
      </c>
      <c r="AC396">
        <f t="shared" si="480"/>
        <v>0</v>
      </c>
      <c r="AD396">
        <f t="shared" si="480"/>
        <v>0</v>
      </c>
      <c r="AE396">
        <f t="shared" si="480"/>
        <v>0</v>
      </c>
      <c r="AF396">
        <f t="shared" si="480"/>
        <v>0</v>
      </c>
      <c r="AG396">
        <f t="shared" si="480"/>
        <v>0</v>
      </c>
      <c r="AH396">
        <f t="shared" si="480"/>
        <v>0</v>
      </c>
      <c r="AI396">
        <f t="shared" si="480"/>
        <v>0</v>
      </c>
      <c r="AJ396">
        <f t="shared" si="480"/>
        <v>0</v>
      </c>
      <c r="AK396">
        <f t="shared" si="480"/>
        <v>0</v>
      </c>
      <c r="AL396">
        <f t="shared" si="480"/>
        <v>0</v>
      </c>
      <c r="AM396">
        <f t="shared" si="480"/>
        <v>0</v>
      </c>
      <c r="AN396">
        <f t="shared" si="480"/>
        <v>0</v>
      </c>
      <c r="AO396">
        <f t="shared" si="480"/>
        <v>0</v>
      </c>
      <c r="AP396">
        <f t="shared" si="480"/>
        <v>0</v>
      </c>
      <c r="AQ396">
        <f t="shared" si="480"/>
        <v>0</v>
      </c>
      <c r="AR396">
        <f t="shared" si="480"/>
        <v>0</v>
      </c>
      <c r="AS396">
        <f t="shared" si="480"/>
        <v>0</v>
      </c>
      <c r="AT396">
        <f t="shared" si="480"/>
        <v>0</v>
      </c>
      <c r="AU396">
        <f t="shared" si="480"/>
        <v>0</v>
      </c>
      <c r="AV396">
        <f t="shared" si="480"/>
        <v>0</v>
      </c>
      <c r="AW396">
        <f t="shared" si="480"/>
        <v>0</v>
      </c>
      <c r="AX396">
        <f t="shared" si="480"/>
        <v>0</v>
      </c>
      <c r="AY396">
        <f t="shared" si="480"/>
        <v>0</v>
      </c>
      <c r="AZ396">
        <f t="shared" si="480"/>
        <v>0</v>
      </c>
      <c r="BA396">
        <f t="shared" si="480"/>
        <v>0</v>
      </c>
      <c r="BB396">
        <f t="shared" si="480"/>
        <v>0</v>
      </c>
    </row>
    <row r="397" spans="2:54" ht="12.75">
      <c r="B397">
        <f aca="true" t="shared" si="481" ref="B397:BB397">IF(($BB288+$A$375)&gt;B$374,IF(($BB288-$A$375)&lt;B$374,$BG288,0),0)</f>
        <v>0</v>
      </c>
      <c r="C397">
        <f t="shared" si="481"/>
        <v>0</v>
      </c>
      <c r="D397">
        <f t="shared" si="481"/>
        <v>0</v>
      </c>
      <c r="E397">
        <f t="shared" si="481"/>
        <v>0</v>
      </c>
      <c r="F397">
        <f t="shared" si="481"/>
        <v>0</v>
      </c>
      <c r="G397">
        <f t="shared" si="481"/>
        <v>0</v>
      </c>
      <c r="H397">
        <f t="shared" si="481"/>
        <v>0</v>
      </c>
      <c r="I397">
        <f t="shared" si="481"/>
        <v>0</v>
      </c>
      <c r="J397">
        <f t="shared" si="481"/>
        <v>0</v>
      </c>
      <c r="K397">
        <f t="shared" si="481"/>
        <v>0</v>
      </c>
      <c r="L397">
        <f t="shared" si="481"/>
        <v>0</v>
      </c>
      <c r="M397">
        <f t="shared" si="481"/>
        <v>0</v>
      </c>
      <c r="N397">
        <f t="shared" si="481"/>
        <v>0</v>
      </c>
      <c r="O397">
        <f t="shared" si="481"/>
        <v>0</v>
      </c>
      <c r="P397">
        <f t="shared" si="481"/>
        <v>0</v>
      </c>
      <c r="Q397">
        <f t="shared" si="481"/>
        <v>0</v>
      </c>
      <c r="R397">
        <f t="shared" si="481"/>
        <v>0</v>
      </c>
      <c r="S397">
        <f t="shared" si="481"/>
        <v>0</v>
      </c>
      <c r="T397">
        <f t="shared" si="481"/>
        <v>0</v>
      </c>
      <c r="U397">
        <f t="shared" si="481"/>
        <v>0</v>
      </c>
      <c r="V397">
        <f t="shared" si="481"/>
        <v>719.0411388496702</v>
      </c>
      <c r="W397">
        <f t="shared" si="481"/>
        <v>0</v>
      </c>
      <c r="X397">
        <f t="shared" si="481"/>
        <v>0</v>
      </c>
      <c r="Y397">
        <f t="shared" si="481"/>
        <v>0</v>
      </c>
      <c r="Z397">
        <f t="shared" si="481"/>
        <v>0</v>
      </c>
      <c r="AA397">
        <f t="shared" si="481"/>
        <v>0</v>
      </c>
      <c r="AB397">
        <f t="shared" si="481"/>
        <v>0</v>
      </c>
      <c r="AC397">
        <f t="shared" si="481"/>
        <v>0</v>
      </c>
      <c r="AD397">
        <f t="shared" si="481"/>
        <v>0</v>
      </c>
      <c r="AE397">
        <f t="shared" si="481"/>
        <v>0</v>
      </c>
      <c r="AF397">
        <f t="shared" si="481"/>
        <v>0</v>
      </c>
      <c r="AG397">
        <f t="shared" si="481"/>
        <v>0</v>
      </c>
      <c r="AH397">
        <f t="shared" si="481"/>
        <v>0</v>
      </c>
      <c r="AI397">
        <f t="shared" si="481"/>
        <v>0</v>
      </c>
      <c r="AJ397">
        <f t="shared" si="481"/>
        <v>0</v>
      </c>
      <c r="AK397">
        <f t="shared" si="481"/>
        <v>0</v>
      </c>
      <c r="AL397">
        <f t="shared" si="481"/>
        <v>0</v>
      </c>
      <c r="AM397">
        <f t="shared" si="481"/>
        <v>0</v>
      </c>
      <c r="AN397">
        <f t="shared" si="481"/>
        <v>0</v>
      </c>
      <c r="AO397">
        <f t="shared" si="481"/>
        <v>0</v>
      </c>
      <c r="AP397">
        <f t="shared" si="481"/>
        <v>0</v>
      </c>
      <c r="AQ397">
        <f t="shared" si="481"/>
        <v>0</v>
      </c>
      <c r="AR397">
        <f t="shared" si="481"/>
        <v>0</v>
      </c>
      <c r="AS397">
        <f t="shared" si="481"/>
        <v>0</v>
      </c>
      <c r="AT397">
        <f t="shared" si="481"/>
        <v>0</v>
      </c>
      <c r="AU397">
        <f t="shared" si="481"/>
        <v>0</v>
      </c>
      <c r="AV397">
        <f t="shared" si="481"/>
        <v>0</v>
      </c>
      <c r="AW397">
        <f t="shared" si="481"/>
        <v>0</v>
      </c>
      <c r="AX397">
        <f t="shared" si="481"/>
        <v>0</v>
      </c>
      <c r="AY397">
        <f t="shared" si="481"/>
        <v>0</v>
      </c>
      <c r="AZ397">
        <f t="shared" si="481"/>
        <v>0</v>
      </c>
      <c r="BA397">
        <f t="shared" si="481"/>
        <v>0</v>
      </c>
      <c r="BB397">
        <f t="shared" si="481"/>
        <v>0</v>
      </c>
    </row>
    <row r="398" spans="2:54" ht="12.75">
      <c r="B398">
        <f aca="true" t="shared" si="482" ref="B398:BB398">IF(($BB289+$A$375)&gt;B$374,IF(($BB289-$A$375)&lt;B$374,$BG289,0),0)</f>
        <v>0</v>
      </c>
      <c r="C398">
        <f t="shared" si="482"/>
        <v>0</v>
      </c>
      <c r="D398">
        <f t="shared" si="482"/>
        <v>0</v>
      </c>
      <c r="E398">
        <f t="shared" si="482"/>
        <v>0</v>
      </c>
      <c r="F398">
        <f t="shared" si="482"/>
        <v>0</v>
      </c>
      <c r="G398">
        <f t="shared" si="482"/>
        <v>0</v>
      </c>
      <c r="H398">
        <f t="shared" si="482"/>
        <v>0</v>
      </c>
      <c r="I398">
        <f t="shared" si="482"/>
        <v>0</v>
      </c>
      <c r="J398">
        <f t="shared" si="482"/>
        <v>0</v>
      </c>
      <c r="K398">
        <f t="shared" si="482"/>
        <v>0</v>
      </c>
      <c r="L398">
        <f t="shared" si="482"/>
        <v>0</v>
      </c>
      <c r="M398">
        <f t="shared" si="482"/>
        <v>0</v>
      </c>
      <c r="N398">
        <f t="shared" si="482"/>
        <v>0</v>
      </c>
      <c r="O398">
        <f t="shared" si="482"/>
        <v>0</v>
      </c>
      <c r="P398">
        <f t="shared" si="482"/>
        <v>0</v>
      </c>
      <c r="Q398">
        <f t="shared" si="482"/>
        <v>0</v>
      </c>
      <c r="R398">
        <f t="shared" si="482"/>
        <v>0</v>
      </c>
      <c r="S398">
        <f t="shared" si="482"/>
        <v>0</v>
      </c>
      <c r="T398">
        <f t="shared" si="482"/>
        <v>0</v>
      </c>
      <c r="U398">
        <f t="shared" si="482"/>
        <v>0</v>
      </c>
      <c r="V398">
        <f t="shared" si="482"/>
        <v>0</v>
      </c>
      <c r="W398">
        <f t="shared" si="482"/>
        <v>787.7404190641885</v>
      </c>
      <c r="X398">
        <f t="shared" si="482"/>
        <v>0</v>
      </c>
      <c r="Y398">
        <f t="shared" si="482"/>
        <v>0</v>
      </c>
      <c r="Z398">
        <f t="shared" si="482"/>
        <v>0</v>
      </c>
      <c r="AA398">
        <f t="shared" si="482"/>
        <v>0</v>
      </c>
      <c r="AB398">
        <f t="shared" si="482"/>
        <v>0</v>
      </c>
      <c r="AC398">
        <f t="shared" si="482"/>
        <v>0</v>
      </c>
      <c r="AD398">
        <f t="shared" si="482"/>
        <v>0</v>
      </c>
      <c r="AE398">
        <f t="shared" si="482"/>
        <v>0</v>
      </c>
      <c r="AF398">
        <f t="shared" si="482"/>
        <v>0</v>
      </c>
      <c r="AG398">
        <f t="shared" si="482"/>
        <v>0</v>
      </c>
      <c r="AH398">
        <f t="shared" si="482"/>
        <v>0</v>
      </c>
      <c r="AI398">
        <f t="shared" si="482"/>
        <v>0</v>
      </c>
      <c r="AJ398">
        <f t="shared" si="482"/>
        <v>0</v>
      </c>
      <c r="AK398">
        <f t="shared" si="482"/>
        <v>0</v>
      </c>
      <c r="AL398">
        <f t="shared" si="482"/>
        <v>0</v>
      </c>
      <c r="AM398">
        <f t="shared" si="482"/>
        <v>0</v>
      </c>
      <c r="AN398">
        <f t="shared" si="482"/>
        <v>0</v>
      </c>
      <c r="AO398">
        <f t="shared" si="482"/>
        <v>0</v>
      </c>
      <c r="AP398">
        <f t="shared" si="482"/>
        <v>0</v>
      </c>
      <c r="AQ398">
        <f t="shared" si="482"/>
        <v>0</v>
      </c>
      <c r="AR398">
        <f t="shared" si="482"/>
        <v>0</v>
      </c>
      <c r="AS398">
        <f t="shared" si="482"/>
        <v>0</v>
      </c>
      <c r="AT398">
        <f t="shared" si="482"/>
        <v>0</v>
      </c>
      <c r="AU398">
        <f t="shared" si="482"/>
        <v>0</v>
      </c>
      <c r="AV398">
        <f t="shared" si="482"/>
        <v>0</v>
      </c>
      <c r="AW398">
        <f t="shared" si="482"/>
        <v>0</v>
      </c>
      <c r="AX398">
        <f t="shared" si="482"/>
        <v>0</v>
      </c>
      <c r="AY398">
        <f t="shared" si="482"/>
        <v>0</v>
      </c>
      <c r="AZ398">
        <f t="shared" si="482"/>
        <v>0</v>
      </c>
      <c r="BA398">
        <f t="shared" si="482"/>
        <v>0</v>
      </c>
      <c r="BB398">
        <f t="shared" si="482"/>
        <v>0</v>
      </c>
    </row>
    <row r="399" spans="2:54" ht="12.75">
      <c r="B399">
        <f aca="true" t="shared" si="483" ref="B399:BB399">IF(($BB290+$A$375)&gt;B$374,IF(($BB290-$A$375)&lt;B$374,$BG290,0),0)</f>
        <v>0</v>
      </c>
      <c r="C399">
        <f t="shared" si="483"/>
        <v>0</v>
      </c>
      <c r="D399">
        <f t="shared" si="483"/>
        <v>0</v>
      </c>
      <c r="E399">
        <f t="shared" si="483"/>
        <v>0</v>
      </c>
      <c r="F399">
        <f t="shared" si="483"/>
        <v>0</v>
      </c>
      <c r="G399">
        <f t="shared" si="483"/>
        <v>0</v>
      </c>
      <c r="H399">
        <f t="shared" si="483"/>
        <v>0</v>
      </c>
      <c r="I399">
        <f t="shared" si="483"/>
        <v>0</v>
      </c>
      <c r="J399">
        <f t="shared" si="483"/>
        <v>0</v>
      </c>
      <c r="K399">
        <f t="shared" si="483"/>
        <v>0</v>
      </c>
      <c r="L399">
        <f t="shared" si="483"/>
        <v>0</v>
      </c>
      <c r="M399">
        <f t="shared" si="483"/>
        <v>0</v>
      </c>
      <c r="N399">
        <f t="shared" si="483"/>
        <v>0</v>
      </c>
      <c r="O399">
        <f t="shared" si="483"/>
        <v>0</v>
      </c>
      <c r="P399">
        <f t="shared" si="483"/>
        <v>0</v>
      </c>
      <c r="Q399">
        <f t="shared" si="483"/>
        <v>0</v>
      </c>
      <c r="R399">
        <f t="shared" si="483"/>
        <v>0</v>
      </c>
      <c r="S399">
        <f t="shared" si="483"/>
        <v>0</v>
      </c>
      <c r="T399">
        <f t="shared" si="483"/>
        <v>0</v>
      </c>
      <c r="U399">
        <f t="shared" si="483"/>
        <v>0</v>
      </c>
      <c r="V399">
        <f t="shared" si="483"/>
        <v>0</v>
      </c>
      <c r="W399">
        <f t="shared" si="483"/>
        <v>0</v>
      </c>
      <c r="X399">
        <f t="shared" si="483"/>
        <v>936.6828716465378</v>
      </c>
      <c r="Y399">
        <f t="shared" si="483"/>
        <v>0</v>
      </c>
      <c r="Z399">
        <f t="shared" si="483"/>
        <v>0</v>
      </c>
      <c r="AA399">
        <f t="shared" si="483"/>
        <v>0</v>
      </c>
      <c r="AB399">
        <f t="shared" si="483"/>
        <v>0</v>
      </c>
      <c r="AC399">
        <f t="shared" si="483"/>
        <v>0</v>
      </c>
      <c r="AD399">
        <f t="shared" si="483"/>
        <v>0</v>
      </c>
      <c r="AE399">
        <f t="shared" si="483"/>
        <v>0</v>
      </c>
      <c r="AF399">
        <f t="shared" si="483"/>
        <v>0</v>
      </c>
      <c r="AG399">
        <f t="shared" si="483"/>
        <v>0</v>
      </c>
      <c r="AH399">
        <f t="shared" si="483"/>
        <v>0</v>
      </c>
      <c r="AI399">
        <f t="shared" si="483"/>
        <v>0</v>
      </c>
      <c r="AJ399">
        <f t="shared" si="483"/>
        <v>0</v>
      </c>
      <c r="AK399">
        <f t="shared" si="483"/>
        <v>0</v>
      </c>
      <c r="AL399">
        <f t="shared" si="483"/>
        <v>0</v>
      </c>
      <c r="AM399">
        <f t="shared" si="483"/>
        <v>0</v>
      </c>
      <c r="AN399">
        <f t="shared" si="483"/>
        <v>0</v>
      </c>
      <c r="AO399">
        <f t="shared" si="483"/>
        <v>0</v>
      </c>
      <c r="AP399">
        <f t="shared" si="483"/>
        <v>0</v>
      </c>
      <c r="AQ399">
        <f t="shared" si="483"/>
        <v>0</v>
      </c>
      <c r="AR399">
        <f t="shared" si="483"/>
        <v>0</v>
      </c>
      <c r="AS399">
        <f t="shared" si="483"/>
        <v>0</v>
      </c>
      <c r="AT399">
        <f t="shared" si="483"/>
        <v>0</v>
      </c>
      <c r="AU399">
        <f t="shared" si="483"/>
        <v>0</v>
      </c>
      <c r="AV399">
        <f t="shared" si="483"/>
        <v>0</v>
      </c>
      <c r="AW399">
        <f t="shared" si="483"/>
        <v>0</v>
      </c>
      <c r="AX399">
        <f t="shared" si="483"/>
        <v>0</v>
      </c>
      <c r="AY399">
        <f t="shared" si="483"/>
        <v>0</v>
      </c>
      <c r="AZ399">
        <f t="shared" si="483"/>
        <v>0</v>
      </c>
      <c r="BA399">
        <f t="shared" si="483"/>
        <v>0</v>
      </c>
      <c r="BB399">
        <f t="shared" si="483"/>
        <v>0</v>
      </c>
    </row>
    <row r="400" spans="2:54" ht="12.75">
      <c r="B400">
        <f aca="true" t="shared" si="484" ref="B400:BB400">IF(($BB291+$A$375)&gt;B$374,IF(($BB291-$A$375)&lt;B$374,$BG291,0),0)</f>
        <v>0</v>
      </c>
      <c r="C400">
        <f t="shared" si="484"/>
        <v>0</v>
      </c>
      <c r="D400">
        <f t="shared" si="484"/>
        <v>0</v>
      </c>
      <c r="E400">
        <f t="shared" si="484"/>
        <v>0</v>
      </c>
      <c r="F400">
        <f t="shared" si="484"/>
        <v>0</v>
      </c>
      <c r="G400">
        <f t="shared" si="484"/>
        <v>0</v>
      </c>
      <c r="H400">
        <f t="shared" si="484"/>
        <v>0</v>
      </c>
      <c r="I400">
        <f t="shared" si="484"/>
        <v>0</v>
      </c>
      <c r="J400">
        <f t="shared" si="484"/>
        <v>0</v>
      </c>
      <c r="K400">
        <f t="shared" si="484"/>
        <v>0</v>
      </c>
      <c r="L400">
        <f t="shared" si="484"/>
        <v>0</v>
      </c>
      <c r="M400">
        <f t="shared" si="484"/>
        <v>0</v>
      </c>
      <c r="N400">
        <f t="shared" si="484"/>
        <v>0</v>
      </c>
      <c r="O400">
        <f t="shared" si="484"/>
        <v>0</v>
      </c>
      <c r="P400">
        <f t="shared" si="484"/>
        <v>0</v>
      </c>
      <c r="Q400">
        <f t="shared" si="484"/>
        <v>0</v>
      </c>
      <c r="R400">
        <f t="shared" si="484"/>
        <v>0</v>
      </c>
      <c r="S400">
        <f t="shared" si="484"/>
        <v>0</v>
      </c>
      <c r="T400">
        <f t="shared" si="484"/>
        <v>0</v>
      </c>
      <c r="U400">
        <f t="shared" si="484"/>
        <v>0</v>
      </c>
      <c r="V400">
        <f t="shared" si="484"/>
        <v>0</v>
      </c>
      <c r="W400">
        <f t="shared" si="484"/>
        <v>0</v>
      </c>
      <c r="X400">
        <f t="shared" si="484"/>
        <v>0</v>
      </c>
      <c r="Y400">
        <f t="shared" si="484"/>
        <v>1263.8170804179827</v>
      </c>
      <c r="Z400">
        <f t="shared" si="484"/>
        <v>0</v>
      </c>
      <c r="AA400">
        <f t="shared" si="484"/>
        <v>0</v>
      </c>
      <c r="AB400">
        <f t="shared" si="484"/>
        <v>0</v>
      </c>
      <c r="AC400">
        <f t="shared" si="484"/>
        <v>0</v>
      </c>
      <c r="AD400">
        <f t="shared" si="484"/>
        <v>0</v>
      </c>
      <c r="AE400">
        <f t="shared" si="484"/>
        <v>0</v>
      </c>
      <c r="AF400">
        <f t="shared" si="484"/>
        <v>0</v>
      </c>
      <c r="AG400">
        <f t="shared" si="484"/>
        <v>0</v>
      </c>
      <c r="AH400">
        <f t="shared" si="484"/>
        <v>0</v>
      </c>
      <c r="AI400">
        <f t="shared" si="484"/>
        <v>0</v>
      </c>
      <c r="AJ400">
        <f t="shared" si="484"/>
        <v>0</v>
      </c>
      <c r="AK400">
        <f t="shared" si="484"/>
        <v>0</v>
      </c>
      <c r="AL400">
        <f t="shared" si="484"/>
        <v>0</v>
      </c>
      <c r="AM400">
        <f t="shared" si="484"/>
        <v>0</v>
      </c>
      <c r="AN400">
        <f t="shared" si="484"/>
        <v>0</v>
      </c>
      <c r="AO400">
        <f t="shared" si="484"/>
        <v>0</v>
      </c>
      <c r="AP400">
        <f t="shared" si="484"/>
        <v>0</v>
      </c>
      <c r="AQ400">
        <f t="shared" si="484"/>
        <v>0</v>
      </c>
      <c r="AR400">
        <f t="shared" si="484"/>
        <v>0</v>
      </c>
      <c r="AS400">
        <f t="shared" si="484"/>
        <v>0</v>
      </c>
      <c r="AT400">
        <f t="shared" si="484"/>
        <v>0</v>
      </c>
      <c r="AU400">
        <f t="shared" si="484"/>
        <v>0</v>
      </c>
      <c r="AV400">
        <f t="shared" si="484"/>
        <v>0</v>
      </c>
      <c r="AW400">
        <f t="shared" si="484"/>
        <v>0</v>
      </c>
      <c r="AX400">
        <f t="shared" si="484"/>
        <v>0</v>
      </c>
      <c r="AY400">
        <f t="shared" si="484"/>
        <v>0</v>
      </c>
      <c r="AZ400">
        <f t="shared" si="484"/>
        <v>0</v>
      </c>
      <c r="BA400">
        <f t="shared" si="484"/>
        <v>0</v>
      </c>
      <c r="BB400">
        <f t="shared" si="484"/>
        <v>0</v>
      </c>
    </row>
    <row r="401" spans="2:54" ht="12.75">
      <c r="B401">
        <f aca="true" t="shared" si="485" ref="B401:BB401">IF(($BB292+$A$375)&gt;B$374,IF(($BB292-$A$375)&lt;B$374,$BG292,0),0)</f>
        <v>0</v>
      </c>
      <c r="C401">
        <f t="shared" si="485"/>
        <v>0</v>
      </c>
      <c r="D401">
        <f t="shared" si="485"/>
        <v>0</v>
      </c>
      <c r="E401">
        <f t="shared" si="485"/>
        <v>0</v>
      </c>
      <c r="F401">
        <f t="shared" si="485"/>
        <v>0</v>
      </c>
      <c r="G401">
        <f t="shared" si="485"/>
        <v>0</v>
      </c>
      <c r="H401">
        <f t="shared" si="485"/>
        <v>0</v>
      </c>
      <c r="I401">
        <f t="shared" si="485"/>
        <v>0</v>
      </c>
      <c r="J401">
        <f t="shared" si="485"/>
        <v>0</v>
      </c>
      <c r="K401">
        <f t="shared" si="485"/>
        <v>0</v>
      </c>
      <c r="L401">
        <f t="shared" si="485"/>
        <v>0</v>
      </c>
      <c r="M401">
        <f t="shared" si="485"/>
        <v>0</v>
      </c>
      <c r="N401">
        <f t="shared" si="485"/>
        <v>0</v>
      </c>
      <c r="O401">
        <f t="shared" si="485"/>
        <v>0</v>
      </c>
      <c r="P401">
        <f t="shared" si="485"/>
        <v>0</v>
      </c>
      <c r="Q401">
        <f t="shared" si="485"/>
        <v>0</v>
      </c>
      <c r="R401">
        <f t="shared" si="485"/>
        <v>0</v>
      </c>
      <c r="S401">
        <f t="shared" si="485"/>
        <v>0</v>
      </c>
      <c r="T401">
        <f t="shared" si="485"/>
        <v>0</v>
      </c>
      <c r="U401">
        <f t="shared" si="485"/>
        <v>0</v>
      </c>
      <c r="V401">
        <f t="shared" si="485"/>
        <v>0</v>
      </c>
      <c r="W401">
        <f t="shared" si="485"/>
        <v>0</v>
      </c>
      <c r="X401">
        <f t="shared" si="485"/>
        <v>0</v>
      </c>
      <c r="Y401">
        <f t="shared" si="485"/>
        <v>0</v>
      </c>
      <c r="Z401">
        <f t="shared" si="485"/>
        <v>2231.495384725303</v>
      </c>
      <c r="AA401">
        <f t="shared" si="485"/>
        <v>2231.495384725303</v>
      </c>
      <c r="AB401">
        <f t="shared" si="485"/>
        <v>0</v>
      </c>
      <c r="AC401">
        <f t="shared" si="485"/>
        <v>0</v>
      </c>
      <c r="AD401">
        <f t="shared" si="485"/>
        <v>0</v>
      </c>
      <c r="AE401">
        <f t="shared" si="485"/>
        <v>0</v>
      </c>
      <c r="AF401">
        <f t="shared" si="485"/>
        <v>0</v>
      </c>
      <c r="AG401">
        <f t="shared" si="485"/>
        <v>0</v>
      </c>
      <c r="AH401">
        <f t="shared" si="485"/>
        <v>0</v>
      </c>
      <c r="AI401">
        <f t="shared" si="485"/>
        <v>0</v>
      </c>
      <c r="AJ401">
        <f t="shared" si="485"/>
        <v>0</v>
      </c>
      <c r="AK401">
        <f t="shared" si="485"/>
        <v>0</v>
      </c>
      <c r="AL401">
        <f t="shared" si="485"/>
        <v>0</v>
      </c>
      <c r="AM401">
        <f t="shared" si="485"/>
        <v>0</v>
      </c>
      <c r="AN401">
        <f t="shared" si="485"/>
        <v>0</v>
      </c>
      <c r="AO401">
        <f t="shared" si="485"/>
        <v>0</v>
      </c>
      <c r="AP401">
        <f t="shared" si="485"/>
        <v>0</v>
      </c>
      <c r="AQ401">
        <f t="shared" si="485"/>
        <v>0</v>
      </c>
      <c r="AR401">
        <f t="shared" si="485"/>
        <v>0</v>
      </c>
      <c r="AS401">
        <f t="shared" si="485"/>
        <v>0</v>
      </c>
      <c r="AT401">
        <f t="shared" si="485"/>
        <v>0</v>
      </c>
      <c r="AU401">
        <f t="shared" si="485"/>
        <v>0</v>
      </c>
      <c r="AV401">
        <f t="shared" si="485"/>
        <v>0</v>
      </c>
      <c r="AW401">
        <f t="shared" si="485"/>
        <v>0</v>
      </c>
      <c r="AX401">
        <f t="shared" si="485"/>
        <v>0</v>
      </c>
      <c r="AY401">
        <f t="shared" si="485"/>
        <v>0</v>
      </c>
      <c r="AZ401">
        <f t="shared" si="485"/>
        <v>0</v>
      </c>
      <c r="BA401">
        <f t="shared" si="485"/>
        <v>0</v>
      </c>
      <c r="BB401">
        <f t="shared" si="485"/>
        <v>0</v>
      </c>
    </row>
    <row r="402" spans="2:54" ht="12.75">
      <c r="B402">
        <f aca="true" t="shared" si="486" ref="B402:BB402">IF(($BB293+$A$375)&gt;B$374,IF(($BB293-$A$375)&lt;B$374,$BG293,0),0)</f>
        <v>0</v>
      </c>
      <c r="C402">
        <f t="shared" si="486"/>
        <v>0</v>
      </c>
      <c r="D402">
        <f t="shared" si="486"/>
        <v>0</v>
      </c>
      <c r="E402">
        <f t="shared" si="486"/>
        <v>0</v>
      </c>
      <c r="F402">
        <f t="shared" si="486"/>
        <v>0</v>
      </c>
      <c r="G402">
        <f t="shared" si="486"/>
        <v>0</v>
      </c>
      <c r="H402">
        <f t="shared" si="486"/>
        <v>0</v>
      </c>
      <c r="I402">
        <f t="shared" si="486"/>
        <v>0</v>
      </c>
      <c r="J402">
        <f t="shared" si="486"/>
        <v>0</v>
      </c>
      <c r="K402">
        <f t="shared" si="486"/>
        <v>0</v>
      </c>
      <c r="L402">
        <f t="shared" si="486"/>
        <v>0</v>
      </c>
      <c r="M402">
        <f t="shared" si="486"/>
        <v>0</v>
      </c>
      <c r="N402">
        <f t="shared" si="486"/>
        <v>0</v>
      </c>
      <c r="O402">
        <f t="shared" si="486"/>
        <v>0</v>
      </c>
      <c r="P402">
        <f t="shared" si="486"/>
        <v>0</v>
      </c>
      <c r="Q402">
        <f t="shared" si="486"/>
        <v>0</v>
      </c>
      <c r="R402">
        <f t="shared" si="486"/>
        <v>0</v>
      </c>
      <c r="S402">
        <f t="shared" si="486"/>
        <v>0</v>
      </c>
      <c r="T402">
        <f t="shared" si="486"/>
        <v>0</v>
      </c>
      <c r="U402">
        <f t="shared" si="486"/>
        <v>0</v>
      </c>
      <c r="V402">
        <f t="shared" si="486"/>
        <v>0</v>
      </c>
      <c r="W402">
        <f t="shared" si="486"/>
        <v>0</v>
      </c>
      <c r="X402">
        <f t="shared" si="486"/>
        <v>0</v>
      </c>
      <c r="Y402">
        <f t="shared" si="486"/>
        <v>0</v>
      </c>
      <c r="Z402">
        <f t="shared" si="486"/>
        <v>0</v>
      </c>
      <c r="AA402">
        <f t="shared" si="486"/>
        <v>21171.88018602566</v>
      </c>
      <c r="AB402">
        <f t="shared" si="486"/>
        <v>21171.88018602566</v>
      </c>
      <c r="AC402">
        <f t="shared" si="486"/>
        <v>0</v>
      </c>
      <c r="AD402">
        <f t="shared" si="486"/>
        <v>0</v>
      </c>
      <c r="AE402">
        <f t="shared" si="486"/>
        <v>0</v>
      </c>
      <c r="AF402">
        <f t="shared" si="486"/>
        <v>0</v>
      </c>
      <c r="AG402">
        <f t="shared" si="486"/>
        <v>0</v>
      </c>
      <c r="AH402">
        <f t="shared" si="486"/>
        <v>0</v>
      </c>
      <c r="AI402">
        <f t="shared" si="486"/>
        <v>0</v>
      </c>
      <c r="AJ402">
        <f t="shared" si="486"/>
        <v>0</v>
      </c>
      <c r="AK402">
        <f t="shared" si="486"/>
        <v>0</v>
      </c>
      <c r="AL402">
        <f t="shared" si="486"/>
        <v>0</v>
      </c>
      <c r="AM402">
        <f t="shared" si="486"/>
        <v>0</v>
      </c>
      <c r="AN402">
        <f t="shared" si="486"/>
        <v>0</v>
      </c>
      <c r="AO402">
        <f t="shared" si="486"/>
        <v>0</v>
      </c>
      <c r="AP402">
        <f t="shared" si="486"/>
        <v>0</v>
      </c>
      <c r="AQ402">
        <f t="shared" si="486"/>
        <v>0</v>
      </c>
      <c r="AR402">
        <f t="shared" si="486"/>
        <v>0</v>
      </c>
      <c r="AS402">
        <f t="shared" si="486"/>
        <v>0</v>
      </c>
      <c r="AT402">
        <f t="shared" si="486"/>
        <v>0</v>
      </c>
      <c r="AU402">
        <f t="shared" si="486"/>
        <v>0</v>
      </c>
      <c r="AV402">
        <f t="shared" si="486"/>
        <v>0</v>
      </c>
      <c r="AW402">
        <f t="shared" si="486"/>
        <v>0</v>
      </c>
      <c r="AX402">
        <f t="shared" si="486"/>
        <v>0</v>
      </c>
      <c r="AY402">
        <f t="shared" si="486"/>
        <v>0</v>
      </c>
      <c r="AZ402">
        <f t="shared" si="486"/>
        <v>0</v>
      </c>
      <c r="BA402">
        <f t="shared" si="486"/>
        <v>0</v>
      </c>
      <c r="BB402">
        <f t="shared" si="486"/>
        <v>0</v>
      </c>
    </row>
    <row r="403" spans="2:54" ht="12.75">
      <c r="B403">
        <f aca="true" t="shared" si="487" ref="B403:BB403">IF(($BB294+$A$375)&gt;B$374,IF(($BB294-$A$375)&lt;B$374,$BG294,0),0)</f>
        <v>0</v>
      </c>
      <c r="C403">
        <f t="shared" si="487"/>
        <v>0</v>
      </c>
      <c r="D403">
        <f t="shared" si="487"/>
        <v>0</v>
      </c>
      <c r="E403">
        <f t="shared" si="487"/>
        <v>0</v>
      </c>
      <c r="F403">
        <f t="shared" si="487"/>
        <v>0</v>
      </c>
      <c r="G403">
        <f t="shared" si="487"/>
        <v>0</v>
      </c>
      <c r="H403">
        <f t="shared" si="487"/>
        <v>0</v>
      </c>
      <c r="I403">
        <f t="shared" si="487"/>
        <v>0</v>
      </c>
      <c r="J403">
        <f t="shared" si="487"/>
        <v>0</v>
      </c>
      <c r="K403">
        <f t="shared" si="487"/>
        <v>0</v>
      </c>
      <c r="L403">
        <f t="shared" si="487"/>
        <v>0</v>
      </c>
      <c r="M403">
        <f t="shared" si="487"/>
        <v>0</v>
      </c>
      <c r="N403">
        <f t="shared" si="487"/>
        <v>0</v>
      </c>
      <c r="O403">
        <f t="shared" si="487"/>
        <v>0</v>
      </c>
      <c r="P403">
        <f t="shared" si="487"/>
        <v>0</v>
      </c>
      <c r="Q403">
        <f t="shared" si="487"/>
        <v>0</v>
      </c>
      <c r="R403">
        <f t="shared" si="487"/>
        <v>0</v>
      </c>
      <c r="S403">
        <f t="shared" si="487"/>
        <v>0</v>
      </c>
      <c r="T403">
        <f t="shared" si="487"/>
        <v>0</v>
      </c>
      <c r="U403">
        <f t="shared" si="487"/>
        <v>0</v>
      </c>
      <c r="V403">
        <f t="shared" si="487"/>
        <v>0</v>
      </c>
      <c r="W403">
        <f t="shared" si="487"/>
        <v>0</v>
      </c>
      <c r="X403">
        <f t="shared" si="487"/>
        <v>0</v>
      </c>
      <c r="Y403">
        <f t="shared" si="487"/>
        <v>0</v>
      </c>
      <c r="Z403">
        <f t="shared" si="487"/>
        <v>0</v>
      </c>
      <c r="AA403">
        <f t="shared" si="487"/>
        <v>2491.0888191751333</v>
      </c>
      <c r="AB403">
        <f t="shared" si="487"/>
        <v>2491.0888191751333</v>
      </c>
      <c r="AC403">
        <f t="shared" si="487"/>
        <v>0</v>
      </c>
      <c r="AD403">
        <f t="shared" si="487"/>
        <v>0</v>
      </c>
      <c r="AE403">
        <f t="shared" si="487"/>
        <v>0</v>
      </c>
      <c r="AF403">
        <f t="shared" si="487"/>
        <v>0</v>
      </c>
      <c r="AG403">
        <f t="shared" si="487"/>
        <v>0</v>
      </c>
      <c r="AH403">
        <f t="shared" si="487"/>
        <v>0</v>
      </c>
      <c r="AI403">
        <f t="shared" si="487"/>
        <v>0</v>
      </c>
      <c r="AJ403">
        <f t="shared" si="487"/>
        <v>0</v>
      </c>
      <c r="AK403">
        <f t="shared" si="487"/>
        <v>0</v>
      </c>
      <c r="AL403">
        <f t="shared" si="487"/>
        <v>0</v>
      </c>
      <c r="AM403">
        <f t="shared" si="487"/>
        <v>0</v>
      </c>
      <c r="AN403">
        <f t="shared" si="487"/>
        <v>0</v>
      </c>
      <c r="AO403">
        <f t="shared" si="487"/>
        <v>0</v>
      </c>
      <c r="AP403">
        <f t="shared" si="487"/>
        <v>0</v>
      </c>
      <c r="AQ403">
        <f t="shared" si="487"/>
        <v>0</v>
      </c>
      <c r="AR403">
        <f t="shared" si="487"/>
        <v>0</v>
      </c>
      <c r="AS403">
        <f t="shared" si="487"/>
        <v>0</v>
      </c>
      <c r="AT403">
        <f t="shared" si="487"/>
        <v>0</v>
      </c>
      <c r="AU403">
        <f t="shared" si="487"/>
        <v>0</v>
      </c>
      <c r="AV403">
        <f t="shared" si="487"/>
        <v>0</v>
      </c>
      <c r="AW403">
        <f t="shared" si="487"/>
        <v>0</v>
      </c>
      <c r="AX403">
        <f t="shared" si="487"/>
        <v>0</v>
      </c>
      <c r="AY403">
        <f t="shared" si="487"/>
        <v>0</v>
      </c>
      <c r="AZ403">
        <f t="shared" si="487"/>
        <v>0</v>
      </c>
      <c r="BA403">
        <f t="shared" si="487"/>
        <v>0</v>
      </c>
      <c r="BB403">
        <f t="shared" si="487"/>
        <v>0</v>
      </c>
    </row>
    <row r="404" spans="2:54" ht="12.75">
      <c r="B404">
        <f aca="true" t="shared" si="488" ref="B404:BB404">IF(($BB295+$A$375)&gt;B$374,IF(($BB295-$A$375)&lt;B$374,$BG295,0),0)</f>
        <v>0</v>
      </c>
      <c r="C404">
        <f t="shared" si="488"/>
        <v>0</v>
      </c>
      <c r="D404">
        <f t="shared" si="488"/>
        <v>0</v>
      </c>
      <c r="E404">
        <f t="shared" si="488"/>
        <v>0</v>
      </c>
      <c r="F404">
        <f t="shared" si="488"/>
        <v>0</v>
      </c>
      <c r="G404">
        <f t="shared" si="488"/>
        <v>0</v>
      </c>
      <c r="H404">
        <f t="shared" si="488"/>
        <v>0</v>
      </c>
      <c r="I404">
        <f t="shared" si="488"/>
        <v>0</v>
      </c>
      <c r="J404">
        <f t="shared" si="488"/>
        <v>0</v>
      </c>
      <c r="K404">
        <f t="shared" si="488"/>
        <v>0</v>
      </c>
      <c r="L404">
        <f t="shared" si="488"/>
        <v>0</v>
      </c>
      <c r="M404">
        <f t="shared" si="488"/>
        <v>0</v>
      </c>
      <c r="N404">
        <f t="shared" si="488"/>
        <v>0</v>
      </c>
      <c r="O404">
        <f t="shared" si="488"/>
        <v>0</v>
      </c>
      <c r="P404">
        <f t="shared" si="488"/>
        <v>0</v>
      </c>
      <c r="Q404">
        <f t="shared" si="488"/>
        <v>0</v>
      </c>
      <c r="R404">
        <f t="shared" si="488"/>
        <v>0</v>
      </c>
      <c r="S404">
        <f t="shared" si="488"/>
        <v>0</v>
      </c>
      <c r="T404">
        <f t="shared" si="488"/>
        <v>0</v>
      </c>
      <c r="U404">
        <f t="shared" si="488"/>
        <v>0</v>
      </c>
      <c r="V404">
        <f t="shared" si="488"/>
        <v>0</v>
      </c>
      <c r="W404">
        <f t="shared" si="488"/>
        <v>0</v>
      </c>
      <c r="X404">
        <f t="shared" si="488"/>
        <v>0</v>
      </c>
      <c r="Y404">
        <f t="shared" si="488"/>
        <v>0</v>
      </c>
      <c r="Z404">
        <f t="shared" si="488"/>
        <v>1127.237555380307</v>
      </c>
      <c r="AA404">
        <f t="shared" si="488"/>
        <v>1127.237555380307</v>
      </c>
      <c r="AB404">
        <f t="shared" si="488"/>
        <v>0</v>
      </c>
      <c r="AC404">
        <f t="shared" si="488"/>
        <v>0</v>
      </c>
      <c r="AD404">
        <f t="shared" si="488"/>
        <v>0</v>
      </c>
      <c r="AE404">
        <f t="shared" si="488"/>
        <v>0</v>
      </c>
      <c r="AF404">
        <f t="shared" si="488"/>
        <v>0</v>
      </c>
      <c r="AG404">
        <f t="shared" si="488"/>
        <v>0</v>
      </c>
      <c r="AH404">
        <f t="shared" si="488"/>
        <v>0</v>
      </c>
      <c r="AI404">
        <f t="shared" si="488"/>
        <v>0</v>
      </c>
      <c r="AJ404">
        <f t="shared" si="488"/>
        <v>0</v>
      </c>
      <c r="AK404">
        <f t="shared" si="488"/>
        <v>0</v>
      </c>
      <c r="AL404">
        <f t="shared" si="488"/>
        <v>0</v>
      </c>
      <c r="AM404">
        <f t="shared" si="488"/>
        <v>0</v>
      </c>
      <c r="AN404">
        <f t="shared" si="488"/>
        <v>0</v>
      </c>
      <c r="AO404">
        <f t="shared" si="488"/>
        <v>0</v>
      </c>
      <c r="AP404">
        <f t="shared" si="488"/>
        <v>0</v>
      </c>
      <c r="AQ404">
        <f t="shared" si="488"/>
        <v>0</v>
      </c>
      <c r="AR404">
        <f t="shared" si="488"/>
        <v>0</v>
      </c>
      <c r="AS404">
        <f t="shared" si="488"/>
        <v>0</v>
      </c>
      <c r="AT404">
        <f t="shared" si="488"/>
        <v>0</v>
      </c>
      <c r="AU404">
        <f t="shared" si="488"/>
        <v>0</v>
      </c>
      <c r="AV404">
        <f t="shared" si="488"/>
        <v>0</v>
      </c>
      <c r="AW404">
        <f t="shared" si="488"/>
        <v>0</v>
      </c>
      <c r="AX404">
        <f t="shared" si="488"/>
        <v>0</v>
      </c>
      <c r="AY404">
        <f t="shared" si="488"/>
        <v>0</v>
      </c>
      <c r="AZ404">
        <f t="shared" si="488"/>
        <v>0</v>
      </c>
      <c r="BA404">
        <f t="shared" si="488"/>
        <v>0</v>
      </c>
      <c r="BB404">
        <f t="shared" si="488"/>
        <v>0</v>
      </c>
    </row>
    <row r="405" spans="2:54" ht="12.75">
      <c r="B405">
        <f aca="true" t="shared" si="489" ref="B405:BB405">IF(($BB296+$A$375)&gt;B$374,IF(($BB296-$A$375)&lt;B$374,$BG296,0),0)</f>
        <v>0</v>
      </c>
      <c r="C405">
        <f t="shared" si="489"/>
        <v>0</v>
      </c>
      <c r="D405">
        <f t="shared" si="489"/>
        <v>0</v>
      </c>
      <c r="E405">
        <f t="shared" si="489"/>
        <v>0</v>
      </c>
      <c r="F405">
        <f t="shared" si="489"/>
        <v>0</v>
      </c>
      <c r="G405">
        <f t="shared" si="489"/>
        <v>0</v>
      </c>
      <c r="H405">
        <f t="shared" si="489"/>
        <v>0</v>
      </c>
      <c r="I405">
        <f t="shared" si="489"/>
        <v>0</v>
      </c>
      <c r="J405">
        <f t="shared" si="489"/>
        <v>0</v>
      </c>
      <c r="K405">
        <f t="shared" si="489"/>
        <v>0</v>
      </c>
      <c r="L405">
        <f t="shared" si="489"/>
        <v>0</v>
      </c>
      <c r="M405">
        <f t="shared" si="489"/>
        <v>0</v>
      </c>
      <c r="N405">
        <f t="shared" si="489"/>
        <v>0</v>
      </c>
      <c r="O405">
        <f t="shared" si="489"/>
        <v>0</v>
      </c>
      <c r="P405">
        <f t="shared" si="489"/>
        <v>0</v>
      </c>
      <c r="Q405">
        <f t="shared" si="489"/>
        <v>0</v>
      </c>
      <c r="R405">
        <f t="shared" si="489"/>
        <v>0</v>
      </c>
      <c r="S405">
        <f t="shared" si="489"/>
        <v>0</v>
      </c>
      <c r="T405">
        <f t="shared" si="489"/>
        <v>0</v>
      </c>
      <c r="U405">
        <f t="shared" si="489"/>
        <v>0</v>
      </c>
      <c r="V405">
        <f t="shared" si="489"/>
        <v>0</v>
      </c>
      <c r="W405">
        <f t="shared" si="489"/>
        <v>0</v>
      </c>
      <c r="X405">
        <f t="shared" si="489"/>
        <v>0</v>
      </c>
      <c r="Y405">
        <f t="shared" si="489"/>
        <v>714.9828845539436</v>
      </c>
      <c r="Z405">
        <f t="shared" si="489"/>
        <v>0</v>
      </c>
      <c r="AA405">
        <f t="shared" si="489"/>
        <v>0</v>
      </c>
      <c r="AB405">
        <f t="shared" si="489"/>
        <v>0</v>
      </c>
      <c r="AC405">
        <f t="shared" si="489"/>
        <v>0</v>
      </c>
      <c r="AD405">
        <f t="shared" si="489"/>
        <v>0</v>
      </c>
      <c r="AE405">
        <f t="shared" si="489"/>
        <v>0</v>
      </c>
      <c r="AF405">
        <f t="shared" si="489"/>
        <v>0</v>
      </c>
      <c r="AG405">
        <f t="shared" si="489"/>
        <v>0</v>
      </c>
      <c r="AH405">
        <f t="shared" si="489"/>
        <v>0</v>
      </c>
      <c r="AI405">
        <f t="shared" si="489"/>
        <v>0</v>
      </c>
      <c r="AJ405">
        <f t="shared" si="489"/>
        <v>0</v>
      </c>
      <c r="AK405">
        <f t="shared" si="489"/>
        <v>0</v>
      </c>
      <c r="AL405">
        <f t="shared" si="489"/>
        <v>0</v>
      </c>
      <c r="AM405">
        <f t="shared" si="489"/>
        <v>0</v>
      </c>
      <c r="AN405">
        <f t="shared" si="489"/>
        <v>0</v>
      </c>
      <c r="AO405">
        <f t="shared" si="489"/>
        <v>0</v>
      </c>
      <c r="AP405">
        <f t="shared" si="489"/>
        <v>0</v>
      </c>
      <c r="AQ405">
        <f t="shared" si="489"/>
        <v>0</v>
      </c>
      <c r="AR405">
        <f t="shared" si="489"/>
        <v>0</v>
      </c>
      <c r="AS405">
        <f t="shared" si="489"/>
        <v>0</v>
      </c>
      <c r="AT405">
        <f t="shared" si="489"/>
        <v>0</v>
      </c>
      <c r="AU405">
        <f t="shared" si="489"/>
        <v>0</v>
      </c>
      <c r="AV405">
        <f t="shared" si="489"/>
        <v>0</v>
      </c>
      <c r="AW405">
        <f t="shared" si="489"/>
        <v>0</v>
      </c>
      <c r="AX405">
        <f t="shared" si="489"/>
        <v>0</v>
      </c>
      <c r="AY405">
        <f t="shared" si="489"/>
        <v>0</v>
      </c>
      <c r="AZ405">
        <f t="shared" si="489"/>
        <v>0</v>
      </c>
      <c r="BA405">
        <f t="shared" si="489"/>
        <v>0</v>
      </c>
      <c r="BB405">
        <f t="shared" si="489"/>
        <v>0</v>
      </c>
    </row>
    <row r="406" spans="2:54" ht="12.75">
      <c r="B406">
        <f aca="true" t="shared" si="490" ref="B406:BB406">IF(($BB297+$A$375)&gt;B$374,IF(($BB297-$A$375)&lt;B$374,$BG297,0),0)</f>
        <v>0</v>
      </c>
      <c r="C406">
        <f t="shared" si="490"/>
        <v>0</v>
      </c>
      <c r="D406">
        <f t="shared" si="490"/>
        <v>0</v>
      </c>
      <c r="E406">
        <f t="shared" si="490"/>
        <v>0</v>
      </c>
      <c r="F406">
        <f t="shared" si="490"/>
        <v>0</v>
      </c>
      <c r="G406">
        <f t="shared" si="490"/>
        <v>0</v>
      </c>
      <c r="H406">
        <f t="shared" si="490"/>
        <v>0</v>
      </c>
      <c r="I406">
        <f t="shared" si="490"/>
        <v>0</v>
      </c>
      <c r="J406">
        <f t="shared" si="490"/>
        <v>0</v>
      </c>
      <c r="K406">
        <f t="shared" si="490"/>
        <v>0</v>
      </c>
      <c r="L406">
        <f t="shared" si="490"/>
        <v>0</v>
      </c>
      <c r="M406">
        <f t="shared" si="490"/>
        <v>0</v>
      </c>
      <c r="N406">
        <f t="shared" si="490"/>
        <v>0</v>
      </c>
      <c r="O406">
        <f t="shared" si="490"/>
        <v>0</v>
      </c>
      <c r="P406">
        <f t="shared" si="490"/>
        <v>0</v>
      </c>
      <c r="Q406">
        <f t="shared" si="490"/>
        <v>0</v>
      </c>
      <c r="R406">
        <f t="shared" si="490"/>
        <v>0</v>
      </c>
      <c r="S406">
        <f t="shared" si="490"/>
        <v>0</v>
      </c>
      <c r="T406">
        <f t="shared" si="490"/>
        <v>0</v>
      </c>
      <c r="U406">
        <f t="shared" si="490"/>
        <v>0</v>
      </c>
      <c r="V406">
        <f t="shared" si="490"/>
        <v>0</v>
      </c>
      <c r="W406">
        <f t="shared" si="490"/>
        <v>519.6160211332659</v>
      </c>
      <c r="X406">
        <f t="shared" si="490"/>
        <v>519.6160211332659</v>
      </c>
      <c r="Y406">
        <f t="shared" si="490"/>
        <v>0</v>
      </c>
      <c r="Z406">
        <f t="shared" si="490"/>
        <v>0</v>
      </c>
      <c r="AA406">
        <f t="shared" si="490"/>
        <v>0</v>
      </c>
      <c r="AB406">
        <f t="shared" si="490"/>
        <v>0</v>
      </c>
      <c r="AC406">
        <f t="shared" si="490"/>
        <v>0</v>
      </c>
      <c r="AD406">
        <f t="shared" si="490"/>
        <v>0</v>
      </c>
      <c r="AE406">
        <f t="shared" si="490"/>
        <v>0</v>
      </c>
      <c r="AF406">
        <f t="shared" si="490"/>
        <v>0</v>
      </c>
      <c r="AG406">
        <f t="shared" si="490"/>
        <v>0</v>
      </c>
      <c r="AH406">
        <f t="shared" si="490"/>
        <v>0</v>
      </c>
      <c r="AI406">
        <f t="shared" si="490"/>
        <v>0</v>
      </c>
      <c r="AJ406">
        <f t="shared" si="490"/>
        <v>0</v>
      </c>
      <c r="AK406">
        <f t="shared" si="490"/>
        <v>0</v>
      </c>
      <c r="AL406">
        <f t="shared" si="490"/>
        <v>0</v>
      </c>
      <c r="AM406">
        <f t="shared" si="490"/>
        <v>0</v>
      </c>
      <c r="AN406">
        <f t="shared" si="490"/>
        <v>0</v>
      </c>
      <c r="AO406">
        <f t="shared" si="490"/>
        <v>0</v>
      </c>
      <c r="AP406">
        <f t="shared" si="490"/>
        <v>0</v>
      </c>
      <c r="AQ406">
        <f t="shared" si="490"/>
        <v>0</v>
      </c>
      <c r="AR406">
        <f t="shared" si="490"/>
        <v>0</v>
      </c>
      <c r="AS406">
        <f t="shared" si="490"/>
        <v>0</v>
      </c>
      <c r="AT406">
        <f t="shared" si="490"/>
        <v>0</v>
      </c>
      <c r="AU406">
        <f t="shared" si="490"/>
        <v>0</v>
      </c>
      <c r="AV406">
        <f t="shared" si="490"/>
        <v>0</v>
      </c>
      <c r="AW406">
        <f t="shared" si="490"/>
        <v>0</v>
      </c>
      <c r="AX406">
        <f t="shared" si="490"/>
        <v>0</v>
      </c>
      <c r="AY406">
        <f t="shared" si="490"/>
        <v>0</v>
      </c>
      <c r="AZ406">
        <f t="shared" si="490"/>
        <v>0</v>
      </c>
      <c r="BA406">
        <f t="shared" si="490"/>
        <v>0</v>
      </c>
      <c r="BB406">
        <f t="shared" si="490"/>
        <v>0</v>
      </c>
    </row>
    <row r="407" spans="2:54" ht="12.75">
      <c r="B407">
        <f aca="true" t="shared" si="491" ref="B407:BB407">IF(($BB298+$A$375)&gt;B$374,IF(($BB298-$A$375)&lt;B$374,$BG298,0),0)</f>
        <v>0</v>
      </c>
      <c r="C407">
        <f t="shared" si="491"/>
        <v>0</v>
      </c>
      <c r="D407">
        <f t="shared" si="491"/>
        <v>0</v>
      </c>
      <c r="E407">
        <f t="shared" si="491"/>
        <v>0</v>
      </c>
      <c r="F407">
        <f t="shared" si="491"/>
        <v>0</v>
      </c>
      <c r="G407">
        <f t="shared" si="491"/>
        <v>0</v>
      </c>
      <c r="H407">
        <f t="shared" si="491"/>
        <v>0</v>
      </c>
      <c r="I407">
        <f t="shared" si="491"/>
        <v>0</v>
      </c>
      <c r="J407">
        <f t="shared" si="491"/>
        <v>0</v>
      </c>
      <c r="K407">
        <f t="shared" si="491"/>
        <v>0</v>
      </c>
      <c r="L407">
        <f t="shared" si="491"/>
        <v>0</v>
      </c>
      <c r="M407">
        <f t="shared" si="491"/>
        <v>0</v>
      </c>
      <c r="N407">
        <f t="shared" si="491"/>
        <v>0</v>
      </c>
      <c r="O407">
        <f t="shared" si="491"/>
        <v>0</v>
      </c>
      <c r="P407">
        <f t="shared" si="491"/>
        <v>0</v>
      </c>
      <c r="Q407">
        <f t="shared" si="491"/>
        <v>0</v>
      </c>
      <c r="R407">
        <f t="shared" si="491"/>
        <v>0</v>
      </c>
      <c r="S407">
        <f t="shared" si="491"/>
        <v>0</v>
      </c>
      <c r="T407">
        <f t="shared" si="491"/>
        <v>0</v>
      </c>
      <c r="U407">
        <f t="shared" si="491"/>
        <v>0</v>
      </c>
      <c r="V407">
        <f t="shared" si="491"/>
        <v>407.63020579544184</v>
      </c>
      <c r="W407">
        <f t="shared" si="491"/>
        <v>407.63020579544184</v>
      </c>
      <c r="X407">
        <f t="shared" si="491"/>
        <v>0</v>
      </c>
      <c r="Y407">
        <f t="shared" si="491"/>
        <v>0</v>
      </c>
      <c r="Z407">
        <f t="shared" si="491"/>
        <v>0</v>
      </c>
      <c r="AA407">
        <f t="shared" si="491"/>
        <v>0</v>
      </c>
      <c r="AB407">
        <f t="shared" si="491"/>
        <v>0</v>
      </c>
      <c r="AC407">
        <f t="shared" si="491"/>
        <v>0</v>
      </c>
      <c r="AD407">
        <f t="shared" si="491"/>
        <v>0</v>
      </c>
      <c r="AE407">
        <f t="shared" si="491"/>
        <v>0</v>
      </c>
      <c r="AF407">
        <f t="shared" si="491"/>
        <v>0</v>
      </c>
      <c r="AG407">
        <f t="shared" si="491"/>
        <v>0</v>
      </c>
      <c r="AH407">
        <f t="shared" si="491"/>
        <v>0</v>
      </c>
      <c r="AI407">
        <f t="shared" si="491"/>
        <v>0</v>
      </c>
      <c r="AJ407">
        <f t="shared" si="491"/>
        <v>0</v>
      </c>
      <c r="AK407">
        <f t="shared" si="491"/>
        <v>0</v>
      </c>
      <c r="AL407">
        <f t="shared" si="491"/>
        <v>0</v>
      </c>
      <c r="AM407">
        <f t="shared" si="491"/>
        <v>0</v>
      </c>
      <c r="AN407">
        <f t="shared" si="491"/>
        <v>0</v>
      </c>
      <c r="AO407">
        <f t="shared" si="491"/>
        <v>0</v>
      </c>
      <c r="AP407">
        <f t="shared" si="491"/>
        <v>0</v>
      </c>
      <c r="AQ407">
        <f t="shared" si="491"/>
        <v>0</v>
      </c>
      <c r="AR407">
        <f t="shared" si="491"/>
        <v>0</v>
      </c>
      <c r="AS407">
        <f t="shared" si="491"/>
        <v>0</v>
      </c>
      <c r="AT407">
        <f t="shared" si="491"/>
        <v>0</v>
      </c>
      <c r="AU407">
        <f t="shared" si="491"/>
        <v>0</v>
      </c>
      <c r="AV407">
        <f t="shared" si="491"/>
        <v>0</v>
      </c>
      <c r="AW407">
        <f t="shared" si="491"/>
        <v>0</v>
      </c>
      <c r="AX407">
        <f t="shared" si="491"/>
        <v>0</v>
      </c>
      <c r="AY407">
        <f t="shared" si="491"/>
        <v>0</v>
      </c>
      <c r="AZ407">
        <f t="shared" si="491"/>
        <v>0</v>
      </c>
      <c r="BA407">
        <f t="shared" si="491"/>
        <v>0</v>
      </c>
      <c r="BB407">
        <f t="shared" si="491"/>
        <v>0</v>
      </c>
    </row>
    <row r="408" spans="2:54" ht="12.75">
      <c r="B408">
        <f aca="true" t="shared" si="492" ref="B408:BB408">IF(($BB299+$A$375)&gt;B$374,IF(($BB299-$A$375)&lt;B$374,$BG299,0),0)</f>
        <v>0</v>
      </c>
      <c r="C408">
        <f t="shared" si="492"/>
        <v>0</v>
      </c>
      <c r="D408">
        <f t="shared" si="492"/>
        <v>0</v>
      </c>
      <c r="E408">
        <f t="shared" si="492"/>
        <v>0</v>
      </c>
      <c r="F408">
        <f t="shared" si="492"/>
        <v>0</v>
      </c>
      <c r="G408">
        <f t="shared" si="492"/>
        <v>0</v>
      </c>
      <c r="H408">
        <f t="shared" si="492"/>
        <v>0</v>
      </c>
      <c r="I408">
        <f t="shared" si="492"/>
        <v>0</v>
      </c>
      <c r="J408">
        <f t="shared" si="492"/>
        <v>0</v>
      </c>
      <c r="K408">
        <f t="shared" si="492"/>
        <v>0</v>
      </c>
      <c r="L408">
        <f t="shared" si="492"/>
        <v>0</v>
      </c>
      <c r="M408">
        <f t="shared" si="492"/>
        <v>0</v>
      </c>
      <c r="N408">
        <f t="shared" si="492"/>
        <v>0</v>
      </c>
      <c r="O408">
        <f t="shared" si="492"/>
        <v>0</v>
      </c>
      <c r="P408">
        <f t="shared" si="492"/>
        <v>0</v>
      </c>
      <c r="Q408">
        <f t="shared" si="492"/>
        <v>0</v>
      </c>
      <c r="R408">
        <f t="shared" si="492"/>
        <v>0</v>
      </c>
      <c r="S408">
        <f t="shared" si="492"/>
        <v>0</v>
      </c>
      <c r="T408">
        <f t="shared" si="492"/>
        <v>0</v>
      </c>
      <c r="U408">
        <f t="shared" si="492"/>
        <v>336.31751985156956</v>
      </c>
      <c r="V408">
        <f t="shared" si="492"/>
        <v>336.31751985156956</v>
      </c>
      <c r="W408">
        <f t="shared" si="492"/>
        <v>0</v>
      </c>
      <c r="X408">
        <f t="shared" si="492"/>
        <v>0</v>
      </c>
      <c r="Y408">
        <f t="shared" si="492"/>
        <v>0</v>
      </c>
      <c r="Z408">
        <f t="shared" si="492"/>
        <v>0</v>
      </c>
      <c r="AA408">
        <f t="shared" si="492"/>
        <v>0</v>
      </c>
      <c r="AB408">
        <f t="shared" si="492"/>
        <v>0</v>
      </c>
      <c r="AC408">
        <f t="shared" si="492"/>
        <v>0</v>
      </c>
      <c r="AD408">
        <f t="shared" si="492"/>
        <v>0</v>
      </c>
      <c r="AE408">
        <f t="shared" si="492"/>
        <v>0</v>
      </c>
      <c r="AF408">
        <f t="shared" si="492"/>
        <v>0</v>
      </c>
      <c r="AG408">
        <f t="shared" si="492"/>
        <v>0</v>
      </c>
      <c r="AH408">
        <f t="shared" si="492"/>
        <v>0</v>
      </c>
      <c r="AI408">
        <f t="shared" si="492"/>
        <v>0</v>
      </c>
      <c r="AJ408">
        <f t="shared" si="492"/>
        <v>0</v>
      </c>
      <c r="AK408">
        <f t="shared" si="492"/>
        <v>0</v>
      </c>
      <c r="AL408">
        <f t="shared" si="492"/>
        <v>0</v>
      </c>
      <c r="AM408">
        <f t="shared" si="492"/>
        <v>0</v>
      </c>
      <c r="AN408">
        <f t="shared" si="492"/>
        <v>0</v>
      </c>
      <c r="AO408">
        <f t="shared" si="492"/>
        <v>0</v>
      </c>
      <c r="AP408">
        <f t="shared" si="492"/>
        <v>0</v>
      </c>
      <c r="AQ408">
        <f t="shared" si="492"/>
        <v>0</v>
      </c>
      <c r="AR408">
        <f t="shared" si="492"/>
        <v>0</v>
      </c>
      <c r="AS408">
        <f t="shared" si="492"/>
        <v>0</v>
      </c>
      <c r="AT408">
        <f t="shared" si="492"/>
        <v>0</v>
      </c>
      <c r="AU408">
        <f t="shared" si="492"/>
        <v>0</v>
      </c>
      <c r="AV408">
        <f t="shared" si="492"/>
        <v>0</v>
      </c>
      <c r="AW408">
        <f t="shared" si="492"/>
        <v>0</v>
      </c>
      <c r="AX408">
        <f t="shared" si="492"/>
        <v>0</v>
      </c>
      <c r="AY408">
        <f t="shared" si="492"/>
        <v>0</v>
      </c>
      <c r="AZ408">
        <f t="shared" si="492"/>
        <v>0</v>
      </c>
      <c r="BA408">
        <f t="shared" si="492"/>
        <v>0</v>
      </c>
      <c r="BB408">
        <f t="shared" si="492"/>
        <v>0</v>
      </c>
    </row>
    <row r="409" spans="2:54" ht="12.75">
      <c r="B409">
        <f aca="true" t="shared" si="493" ref="B409:BB409">IF(($BB300+$A$375)&gt;B$374,IF(($BB300-$A$375)&lt;B$374,$BG300,0),0)</f>
        <v>0</v>
      </c>
      <c r="C409">
        <f t="shared" si="493"/>
        <v>0</v>
      </c>
      <c r="D409">
        <f t="shared" si="493"/>
        <v>0</v>
      </c>
      <c r="E409">
        <f t="shared" si="493"/>
        <v>0</v>
      </c>
      <c r="F409">
        <f t="shared" si="493"/>
        <v>0</v>
      </c>
      <c r="G409">
        <f t="shared" si="493"/>
        <v>0</v>
      </c>
      <c r="H409">
        <f t="shared" si="493"/>
        <v>0</v>
      </c>
      <c r="I409">
        <f t="shared" si="493"/>
        <v>0</v>
      </c>
      <c r="J409">
        <f t="shared" si="493"/>
        <v>0</v>
      </c>
      <c r="K409">
        <f t="shared" si="493"/>
        <v>0</v>
      </c>
      <c r="L409">
        <f t="shared" si="493"/>
        <v>0</v>
      </c>
      <c r="M409">
        <f t="shared" si="493"/>
        <v>0</v>
      </c>
      <c r="N409">
        <f t="shared" si="493"/>
        <v>0</v>
      </c>
      <c r="O409">
        <f t="shared" si="493"/>
        <v>0</v>
      </c>
      <c r="P409">
        <f t="shared" si="493"/>
        <v>0</v>
      </c>
      <c r="Q409">
        <f t="shared" si="493"/>
        <v>0</v>
      </c>
      <c r="R409">
        <f t="shared" si="493"/>
        <v>0</v>
      </c>
      <c r="S409">
        <f t="shared" si="493"/>
        <v>0</v>
      </c>
      <c r="T409">
        <f t="shared" si="493"/>
        <v>287.8560733349357</v>
      </c>
      <c r="U409">
        <f t="shared" si="493"/>
        <v>287.8560733349357</v>
      </c>
      <c r="V409">
        <f t="shared" si="493"/>
        <v>0</v>
      </c>
      <c r="W409">
        <f t="shared" si="493"/>
        <v>0</v>
      </c>
      <c r="X409">
        <f t="shared" si="493"/>
        <v>0</v>
      </c>
      <c r="Y409">
        <f t="shared" si="493"/>
        <v>0</v>
      </c>
      <c r="Z409">
        <f t="shared" si="493"/>
        <v>0</v>
      </c>
      <c r="AA409">
        <f t="shared" si="493"/>
        <v>0</v>
      </c>
      <c r="AB409">
        <f t="shared" si="493"/>
        <v>0</v>
      </c>
      <c r="AC409">
        <f t="shared" si="493"/>
        <v>0</v>
      </c>
      <c r="AD409">
        <f t="shared" si="493"/>
        <v>0</v>
      </c>
      <c r="AE409">
        <f t="shared" si="493"/>
        <v>0</v>
      </c>
      <c r="AF409">
        <f t="shared" si="493"/>
        <v>0</v>
      </c>
      <c r="AG409">
        <f t="shared" si="493"/>
        <v>0</v>
      </c>
      <c r="AH409">
        <f t="shared" si="493"/>
        <v>0</v>
      </c>
      <c r="AI409">
        <f t="shared" si="493"/>
        <v>0</v>
      </c>
      <c r="AJ409">
        <f t="shared" si="493"/>
        <v>0</v>
      </c>
      <c r="AK409">
        <f t="shared" si="493"/>
        <v>0</v>
      </c>
      <c r="AL409">
        <f t="shared" si="493"/>
        <v>0</v>
      </c>
      <c r="AM409">
        <f t="shared" si="493"/>
        <v>0</v>
      </c>
      <c r="AN409">
        <f t="shared" si="493"/>
        <v>0</v>
      </c>
      <c r="AO409">
        <f t="shared" si="493"/>
        <v>0</v>
      </c>
      <c r="AP409">
        <f t="shared" si="493"/>
        <v>0</v>
      </c>
      <c r="AQ409">
        <f t="shared" si="493"/>
        <v>0</v>
      </c>
      <c r="AR409">
        <f t="shared" si="493"/>
        <v>0</v>
      </c>
      <c r="AS409">
        <f t="shared" si="493"/>
        <v>0</v>
      </c>
      <c r="AT409">
        <f t="shared" si="493"/>
        <v>0</v>
      </c>
      <c r="AU409">
        <f t="shared" si="493"/>
        <v>0</v>
      </c>
      <c r="AV409">
        <f t="shared" si="493"/>
        <v>0</v>
      </c>
      <c r="AW409">
        <f t="shared" si="493"/>
        <v>0</v>
      </c>
      <c r="AX409">
        <f t="shared" si="493"/>
        <v>0</v>
      </c>
      <c r="AY409">
        <f t="shared" si="493"/>
        <v>0</v>
      </c>
      <c r="AZ409">
        <f t="shared" si="493"/>
        <v>0</v>
      </c>
      <c r="BA409">
        <f t="shared" si="493"/>
        <v>0</v>
      </c>
      <c r="BB409">
        <f t="shared" si="493"/>
        <v>0</v>
      </c>
    </row>
    <row r="410" spans="2:54" ht="12.75">
      <c r="B410">
        <f aca="true" t="shared" si="494" ref="B410:BB410">IF(($BB301+$A$375)&gt;B$374,IF(($BB301-$A$375)&lt;B$374,$BG301,0),0)</f>
        <v>0</v>
      </c>
      <c r="C410">
        <f t="shared" si="494"/>
        <v>0</v>
      </c>
      <c r="D410">
        <f t="shared" si="494"/>
        <v>0</v>
      </c>
      <c r="E410">
        <f t="shared" si="494"/>
        <v>0</v>
      </c>
      <c r="F410">
        <f t="shared" si="494"/>
        <v>0</v>
      </c>
      <c r="G410">
        <f t="shared" si="494"/>
        <v>0</v>
      </c>
      <c r="H410">
        <f t="shared" si="494"/>
        <v>0</v>
      </c>
      <c r="I410">
        <f t="shared" si="494"/>
        <v>0</v>
      </c>
      <c r="J410">
        <f t="shared" si="494"/>
        <v>0</v>
      </c>
      <c r="K410">
        <f t="shared" si="494"/>
        <v>0</v>
      </c>
      <c r="L410">
        <f t="shared" si="494"/>
        <v>0</v>
      </c>
      <c r="M410">
        <f t="shared" si="494"/>
        <v>0</v>
      </c>
      <c r="N410">
        <f t="shared" si="494"/>
        <v>0</v>
      </c>
      <c r="O410">
        <f t="shared" si="494"/>
        <v>0</v>
      </c>
      <c r="P410">
        <f t="shared" si="494"/>
        <v>0</v>
      </c>
      <c r="Q410">
        <f t="shared" si="494"/>
        <v>0</v>
      </c>
      <c r="R410">
        <f t="shared" si="494"/>
        <v>0</v>
      </c>
      <c r="S410">
        <f t="shared" si="494"/>
        <v>253.5295494590876</v>
      </c>
      <c r="T410">
        <f t="shared" si="494"/>
        <v>0</v>
      </c>
      <c r="U410">
        <f t="shared" si="494"/>
        <v>0</v>
      </c>
      <c r="V410">
        <f t="shared" si="494"/>
        <v>0</v>
      </c>
      <c r="W410">
        <f t="shared" si="494"/>
        <v>0</v>
      </c>
      <c r="X410">
        <f t="shared" si="494"/>
        <v>0</v>
      </c>
      <c r="Y410">
        <f t="shared" si="494"/>
        <v>0</v>
      </c>
      <c r="Z410">
        <f t="shared" si="494"/>
        <v>0</v>
      </c>
      <c r="AA410">
        <f t="shared" si="494"/>
        <v>0</v>
      </c>
      <c r="AB410">
        <f t="shared" si="494"/>
        <v>0</v>
      </c>
      <c r="AC410">
        <f t="shared" si="494"/>
        <v>0</v>
      </c>
      <c r="AD410">
        <f t="shared" si="494"/>
        <v>0</v>
      </c>
      <c r="AE410">
        <f t="shared" si="494"/>
        <v>0</v>
      </c>
      <c r="AF410">
        <f t="shared" si="494"/>
        <v>0</v>
      </c>
      <c r="AG410">
        <f t="shared" si="494"/>
        <v>0</v>
      </c>
      <c r="AH410">
        <f t="shared" si="494"/>
        <v>0</v>
      </c>
      <c r="AI410">
        <f t="shared" si="494"/>
        <v>0</v>
      </c>
      <c r="AJ410">
        <f t="shared" si="494"/>
        <v>0</v>
      </c>
      <c r="AK410">
        <f t="shared" si="494"/>
        <v>0</v>
      </c>
      <c r="AL410">
        <f t="shared" si="494"/>
        <v>0</v>
      </c>
      <c r="AM410">
        <f t="shared" si="494"/>
        <v>0</v>
      </c>
      <c r="AN410">
        <f t="shared" si="494"/>
        <v>0</v>
      </c>
      <c r="AO410">
        <f t="shared" si="494"/>
        <v>0</v>
      </c>
      <c r="AP410">
        <f t="shared" si="494"/>
        <v>0</v>
      </c>
      <c r="AQ410">
        <f t="shared" si="494"/>
        <v>0</v>
      </c>
      <c r="AR410">
        <f t="shared" si="494"/>
        <v>0</v>
      </c>
      <c r="AS410">
        <f t="shared" si="494"/>
        <v>0</v>
      </c>
      <c r="AT410">
        <f t="shared" si="494"/>
        <v>0</v>
      </c>
      <c r="AU410">
        <f t="shared" si="494"/>
        <v>0</v>
      </c>
      <c r="AV410">
        <f t="shared" si="494"/>
        <v>0</v>
      </c>
      <c r="AW410">
        <f t="shared" si="494"/>
        <v>0</v>
      </c>
      <c r="AX410">
        <f t="shared" si="494"/>
        <v>0</v>
      </c>
      <c r="AY410">
        <f t="shared" si="494"/>
        <v>0</v>
      </c>
      <c r="AZ410">
        <f t="shared" si="494"/>
        <v>0</v>
      </c>
      <c r="BA410">
        <f t="shared" si="494"/>
        <v>0</v>
      </c>
      <c r="BB410">
        <f t="shared" si="494"/>
        <v>0</v>
      </c>
    </row>
    <row r="411" spans="2:54" ht="12.75">
      <c r="B411">
        <f aca="true" t="shared" si="495" ref="B411:BB411">IF(($BB302+$A$375)&gt;B$374,IF(($BB302-$A$375)&lt;B$374,$BG302,0),0)</f>
        <v>0</v>
      </c>
      <c r="C411">
        <f t="shared" si="495"/>
        <v>0</v>
      </c>
      <c r="D411">
        <f t="shared" si="495"/>
        <v>0</v>
      </c>
      <c r="E411">
        <f t="shared" si="495"/>
        <v>0</v>
      </c>
      <c r="F411">
        <f t="shared" si="495"/>
        <v>0</v>
      </c>
      <c r="G411">
        <f t="shared" si="495"/>
        <v>0</v>
      </c>
      <c r="H411">
        <f t="shared" si="495"/>
        <v>0</v>
      </c>
      <c r="I411">
        <f t="shared" si="495"/>
        <v>0</v>
      </c>
      <c r="J411">
        <f t="shared" si="495"/>
        <v>0</v>
      </c>
      <c r="K411">
        <f t="shared" si="495"/>
        <v>0</v>
      </c>
      <c r="L411">
        <f t="shared" si="495"/>
        <v>0</v>
      </c>
      <c r="M411">
        <f t="shared" si="495"/>
        <v>0</v>
      </c>
      <c r="N411">
        <f t="shared" si="495"/>
        <v>0</v>
      </c>
      <c r="O411">
        <f t="shared" si="495"/>
        <v>0</v>
      </c>
      <c r="P411">
        <f t="shared" si="495"/>
        <v>0</v>
      </c>
      <c r="Q411">
        <f t="shared" si="495"/>
        <v>228.6030348986884</v>
      </c>
      <c r="R411">
        <f t="shared" si="495"/>
        <v>228.6030348986884</v>
      </c>
      <c r="S411">
        <f t="shared" si="495"/>
        <v>0</v>
      </c>
      <c r="T411">
        <f t="shared" si="495"/>
        <v>0</v>
      </c>
      <c r="U411">
        <f t="shared" si="495"/>
        <v>0</v>
      </c>
      <c r="V411">
        <f t="shared" si="495"/>
        <v>0</v>
      </c>
      <c r="W411">
        <f t="shared" si="495"/>
        <v>0</v>
      </c>
      <c r="X411">
        <f t="shared" si="495"/>
        <v>0</v>
      </c>
      <c r="Y411">
        <f t="shared" si="495"/>
        <v>0</v>
      </c>
      <c r="Z411">
        <f t="shared" si="495"/>
        <v>0</v>
      </c>
      <c r="AA411">
        <f t="shared" si="495"/>
        <v>0</v>
      </c>
      <c r="AB411">
        <f t="shared" si="495"/>
        <v>0</v>
      </c>
      <c r="AC411">
        <f t="shared" si="495"/>
        <v>0</v>
      </c>
      <c r="AD411">
        <f t="shared" si="495"/>
        <v>0</v>
      </c>
      <c r="AE411">
        <f t="shared" si="495"/>
        <v>0</v>
      </c>
      <c r="AF411">
        <f t="shared" si="495"/>
        <v>0</v>
      </c>
      <c r="AG411">
        <f t="shared" si="495"/>
        <v>0</v>
      </c>
      <c r="AH411">
        <f t="shared" si="495"/>
        <v>0</v>
      </c>
      <c r="AI411">
        <f t="shared" si="495"/>
        <v>0</v>
      </c>
      <c r="AJ411">
        <f t="shared" si="495"/>
        <v>0</v>
      </c>
      <c r="AK411">
        <f t="shared" si="495"/>
        <v>0</v>
      </c>
      <c r="AL411">
        <f t="shared" si="495"/>
        <v>0</v>
      </c>
      <c r="AM411">
        <f t="shared" si="495"/>
        <v>0</v>
      </c>
      <c r="AN411">
        <f t="shared" si="495"/>
        <v>0</v>
      </c>
      <c r="AO411">
        <f t="shared" si="495"/>
        <v>0</v>
      </c>
      <c r="AP411">
        <f t="shared" si="495"/>
        <v>0</v>
      </c>
      <c r="AQ411">
        <f t="shared" si="495"/>
        <v>0</v>
      </c>
      <c r="AR411">
        <f t="shared" si="495"/>
        <v>0</v>
      </c>
      <c r="AS411">
        <f t="shared" si="495"/>
        <v>0</v>
      </c>
      <c r="AT411">
        <f t="shared" si="495"/>
        <v>0</v>
      </c>
      <c r="AU411">
        <f t="shared" si="495"/>
        <v>0</v>
      </c>
      <c r="AV411">
        <f t="shared" si="495"/>
        <v>0</v>
      </c>
      <c r="AW411">
        <f t="shared" si="495"/>
        <v>0</v>
      </c>
      <c r="AX411">
        <f t="shared" si="495"/>
        <v>0</v>
      </c>
      <c r="AY411">
        <f t="shared" si="495"/>
        <v>0</v>
      </c>
      <c r="AZ411">
        <f t="shared" si="495"/>
        <v>0</v>
      </c>
      <c r="BA411">
        <f t="shared" si="495"/>
        <v>0</v>
      </c>
      <c r="BB411">
        <f t="shared" si="495"/>
        <v>0</v>
      </c>
    </row>
    <row r="412" spans="2:54" ht="12.75">
      <c r="B412">
        <f aca="true" t="shared" si="496" ref="B412:BB412">IF(($BB303+$A$375)&gt;B$374,IF(($BB303-$A$375)&lt;B$374,$BG303,0),0)</f>
        <v>0</v>
      </c>
      <c r="C412">
        <f t="shared" si="496"/>
        <v>0</v>
      </c>
      <c r="D412">
        <f t="shared" si="496"/>
        <v>0</v>
      </c>
      <c r="E412">
        <f t="shared" si="496"/>
        <v>0</v>
      </c>
      <c r="F412">
        <f t="shared" si="496"/>
        <v>0</v>
      </c>
      <c r="G412">
        <f t="shared" si="496"/>
        <v>0</v>
      </c>
      <c r="H412">
        <f t="shared" si="496"/>
        <v>0</v>
      </c>
      <c r="I412">
        <f t="shared" si="496"/>
        <v>0</v>
      </c>
      <c r="J412">
        <f t="shared" si="496"/>
        <v>0</v>
      </c>
      <c r="K412">
        <f t="shared" si="496"/>
        <v>0</v>
      </c>
      <c r="L412">
        <f t="shared" si="496"/>
        <v>0</v>
      </c>
      <c r="M412">
        <f t="shared" si="496"/>
        <v>0</v>
      </c>
      <c r="N412">
        <f t="shared" si="496"/>
        <v>0</v>
      </c>
      <c r="O412">
        <f t="shared" si="496"/>
        <v>0</v>
      </c>
      <c r="P412">
        <f t="shared" si="496"/>
        <v>210.312279468778</v>
      </c>
      <c r="Q412">
        <f t="shared" si="496"/>
        <v>210.312279468778</v>
      </c>
      <c r="R412">
        <f t="shared" si="496"/>
        <v>0</v>
      </c>
      <c r="S412">
        <f t="shared" si="496"/>
        <v>0</v>
      </c>
      <c r="T412">
        <f t="shared" si="496"/>
        <v>0</v>
      </c>
      <c r="U412">
        <f t="shared" si="496"/>
        <v>0</v>
      </c>
      <c r="V412">
        <f t="shared" si="496"/>
        <v>0</v>
      </c>
      <c r="W412">
        <f t="shared" si="496"/>
        <v>0</v>
      </c>
      <c r="X412">
        <f t="shared" si="496"/>
        <v>0</v>
      </c>
      <c r="Y412">
        <f t="shared" si="496"/>
        <v>0</v>
      </c>
      <c r="Z412">
        <f t="shared" si="496"/>
        <v>0</v>
      </c>
      <c r="AA412">
        <f t="shared" si="496"/>
        <v>0</v>
      </c>
      <c r="AB412">
        <f t="shared" si="496"/>
        <v>0</v>
      </c>
      <c r="AC412">
        <f t="shared" si="496"/>
        <v>0</v>
      </c>
      <c r="AD412">
        <f t="shared" si="496"/>
        <v>0</v>
      </c>
      <c r="AE412">
        <f t="shared" si="496"/>
        <v>0</v>
      </c>
      <c r="AF412">
        <f t="shared" si="496"/>
        <v>0</v>
      </c>
      <c r="AG412">
        <f t="shared" si="496"/>
        <v>0</v>
      </c>
      <c r="AH412">
        <f t="shared" si="496"/>
        <v>0</v>
      </c>
      <c r="AI412">
        <f t="shared" si="496"/>
        <v>0</v>
      </c>
      <c r="AJ412">
        <f t="shared" si="496"/>
        <v>0</v>
      </c>
      <c r="AK412">
        <f t="shared" si="496"/>
        <v>0</v>
      </c>
      <c r="AL412">
        <f t="shared" si="496"/>
        <v>0</v>
      </c>
      <c r="AM412">
        <f t="shared" si="496"/>
        <v>0</v>
      </c>
      <c r="AN412">
        <f t="shared" si="496"/>
        <v>0</v>
      </c>
      <c r="AO412">
        <f t="shared" si="496"/>
        <v>0</v>
      </c>
      <c r="AP412">
        <f t="shared" si="496"/>
        <v>0</v>
      </c>
      <c r="AQ412">
        <f t="shared" si="496"/>
        <v>0</v>
      </c>
      <c r="AR412">
        <f t="shared" si="496"/>
        <v>0</v>
      </c>
      <c r="AS412">
        <f t="shared" si="496"/>
        <v>0</v>
      </c>
      <c r="AT412">
        <f t="shared" si="496"/>
        <v>0</v>
      </c>
      <c r="AU412">
        <f t="shared" si="496"/>
        <v>0</v>
      </c>
      <c r="AV412">
        <f t="shared" si="496"/>
        <v>0</v>
      </c>
      <c r="AW412">
        <f t="shared" si="496"/>
        <v>0</v>
      </c>
      <c r="AX412">
        <f t="shared" si="496"/>
        <v>0</v>
      </c>
      <c r="AY412">
        <f t="shared" si="496"/>
        <v>0</v>
      </c>
      <c r="AZ412">
        <f t="shared" si="496"/>
        <v>0</v>
      </c>
      <c r="BA412">
        <f t="shared" si="496"/>
        <v>0</v>
      </c>
      <c r="BB412">
        <f t="shared" si="496"/>
        <v>0</v>
      </c>
    </row>
    <row r="413" spans="2:54" ht="12.75">
      <c r="B413">
        <f aca="true" t="shared" si="497" ref="B413:BB413">IF(($BB304+$A$375)&gt;B$374,IF(($BB304-$A$375)&lt;B$374,$BG304,0),0)</f>
        <v>0</v>
      </c>
      <c r="C413">
        <f t="shared" si="497"/>
        <v>0</v>
      </c>
      <c r="D413">
        <f t="shared" si="497"/>
        <v>0</v>
      </c>
      <c r="E413">
        <f t="shared" si="497"/>
        <v>0</v>
      </c>
      <c r="F413">
        <f t="shared" si="497"/>
        <v>0</v>
      </c>
      <c r="G413">
        <f t="shared" si="497"/>
        <v>0</v>
      </c>
      <c r="H413">
        <f t="shared" si="497"/>
        <v>0</v>
      </c>
      <c r="I413">
        <f t="shared" si="497"/>
        <v>0</v>
      </c>
      <c r="J413">
        <f t="shared" si="497"/>
        <v>0</v>
      </c>
      <c r="K413">
        <f t="shared" si="497"/>
        <v>0</v>
      </c>
      <c r="L413">
        <f t="shared" si="497"/>
        <v>0</v>
      </c>
      <c r="M413">
        <f t="shared" si="497"/>
        <v>0</v>
      </c>
      <c r="N413">
        <f t="shared" si="497"/>
        <v>0</v>
      </c>
      <c r="O413">
        <f t="shared" si="497"/>
        <v>196.96535879995693</v>
      </c>
      <c r="P413">
        <f t="shared" si="497"/>
        <v>196.96535879995693</v>
      </c>
      <c r="Q413">
        <f t="shared" si="497"/>
        <v>0</v>
      </c>
      <c r="R413">
        <f t="shared" si="497"/>
        <v>0</v>
      </c>
      <c r="S413">
        <f t="shared" si="497"/>
        <v>0</v>
      </c>
      <c r="T413">
        <f t="shared" si="497"/>
        <v>0</v>
      </c>
      <c r="U413">
        <f t="shared" si="497"/>
        <v>0</v>
      </c>
      <c r="V413">
        <f t="shared" si="497"/>
        <v>0</v>
      </c>
      <c r="W413">
        <f t="shared" si="497"/>
        <v>0</v>
      </c>
      <c r="X413">
        <f t="shared" si="497"/>
        <v>0</v>
      </c>
      <c r="Y413">
        <f t="shared" si="497"/>
        <v>0</v>
      </c>
      <c r="Z413">
        <f t="shared" si="497"/>
        <v>0</v>
      </c>
      <c r="AA413">
        <f t="shared" si="497"/>
        <v>0</v>
      </c>
      <c r="AB413">
        <f t="shared" si="497"/>
        <v>0</v>
      </c>
      <c r="AC413">
        <f t="shared" si="497"/>
        <v>0</v>
      </c>
      <c r="AD413">
        <f t="shared" si="497"/>
        <v>0</v>
      </c>
      <c r="AE413">
        <f t="shared" si="497"/>
        <v>0</v>
      </c>
      <c r="AF413">
        <f t="shared" si="497"/>
        <v>0</v>
      </c>
      <c r="AG413">
        <f t="shared" si="497"/>
        <v>0</v>
      </c>
      <c r="AH413">
        <f t="shared" si="497"/>
        <v>0</v>
      </c>
      <c r="AI413">
        <f t="shared" si="497"/>
        <v>0</v>
      </c>
      <c r="AJ413">
        <f t="shared" si="497"/>
        <v>0</v>
      </c>
      <c r="AK413">
        <f t="shared" si="497"/>
        <v>0</v>
      </c>
      <c r="AL413">
        <f t="shared" si="497"/>
        <v>0</v>
      </c>
      <c r="AM413">
        <f t="shared" si="497"/>
        <v>0</v>
      </c>
      <c r="AN413">
        <f t="shared" si="497"/>
        <v>0</v>
      </c>
      <c r="AO413">
        <f t="shared" si="497"/>
        <v>0</v>
      </c>
      <c r="AP413">
        <f t="shared" si="497"/>
        <v>0</v>
      </c>
      <c r="AQ413">
        <f t="shared" si="497"/>
        <v>0</v>
      </c>
      <c r="AR413">
        <f t="shared" si="497"/>
        <v>0</v>
      </c>
      <c r="AS413">
        <f t="shared" si="497"/>
        <v>0</v>
      </c>
      <c r="AT413">
        <f t="shared" si="497"/>
        <v>0</v>
      </c>
      <c r="AU413">
        <f t="shared" si="497"/>
        <v>0</v>
      </c>
      <c r="AV413">
        <f t="shared" si="497"/>
        <v>0</v>
      </c>
      <c r="AW413">
        <f t="shared" si="497"/>
        <v>0</v>
      </c>
      <c r="AX413">
        <f t="shared" si="497"/>
        <v>0</v>
      </c>
      <c r="AY413">
        <f t="shared" si="497"/>
        <v>0</v>
      </c>
      <c r="AZ413">
        <f t="shared" si="497"/>
        <v>0</v>
      </c>
      <c r="BA413">
        <f t="shared" si="497"/>
        <v>0</v>
      </c>
      <c r="BB413">
        <f t="shared" si="497"/>
        <v>0</v>
      </c>
    </row>
    <row r="414" spans="2:54" ht="12.75">
      <c r="B414">
        <f aca="true" t="shared" si="498" ref="B414:BB414">IF(($BB305+$A$375)&gt;B$374,IF(($BB305-$A$375)&lt;B$374,$BG305,0),0)</f>
        <v>0</v>
      </c>
      <c r="C414">
        <f t="shared" si="498"/>
        <v>0</v>
      </c>
      <c r="D414">
        <f t="shared" si="498"/>
        <v>0</v>
      </c>
      <c r="E414">
        <f t="shared" si="498"/>
        <v>0</v>
      </c>
      <c r="F414">
        <f t="shared" si="498"/>
        <v>0</v>
      </c>
      <c r="G414">
        <f t="shared" si="498"/>
        <v>0</v>
      </c>
      <c r="H414">
        <f t="shared" si="498"/>
        <v>0</v>
      </c>
      <c r="I414">
        <f t="shared" si="498"/>
        <v>0</v>
      </c>
      <c r="J414">
        <f t="shared" si="498"/>
        <v>0</v>
      </c>
      <c r="K414">
        <f t="shared" si="498"/>
        <v>0</v>
      </c>
      <c r="L414">
        <f t="shared" si="498"/>
        <v>0</v>
      </c>
      <c r="M414">
        <f t="shared" si="498"/>
        <v>0</v>
      </c>
      <c r="N414">
        <f t="shared" si="498"/>
        <v>187.50284429336097</v>
      </c>
      <c r="O414">
        <f t="shared" si="498"/>
        <v>187.50284429336097</v>
      </c>
      <c r="P414">
        <f t="shared" si="498"/>
        <v>0</v>
      </c>
      <c r="Q414">
        <f t="shared" si="498"/>
        <v>0</v>
      </c>
      <c r="R414">
        <f t="shared" si="498"/>
        <v>0</v>
      </c>
      <c r="S414">
        <f t="shared" si="498"/>
        <v>0</v>
      </c>
      <c r="T414">
        <f t="shared" si="498"/>
        <v>0</v>
      </c>
      <c r="U414">
        <f t="shared" si="498"/>
        <v>0</v>
      </c>
      <c r="V414">
        <f t="shared" si="498"/>
        <v>0</v>
      </c>
      <c r="W414">
        <f t="shared" si="498"/>
        <v>0</v>
      </c>
      <c r="X414">
        <f t="shared" si="498"/>
        <v>0</v>
      </c>
      <c r="Y414">
        <f t="shared" si="498"/>
        <v>0</v>
      </c>
      <c r="Z414">
        <f t="shared" si="498"/>
        <v>0</v>
      </c>
      <c r="AA414">
        <f t="shared" si="498"/>
        <v>0</v>
      </c>
      <c r="AB414">
        <f t="shared" si="498"/>
        <v>0</v>
      </c>
      <c r="AC414">
        <f t="shared" si="498"/>
        <v>0</v>
      </c>
      <c r="AD414">
        <f t="shared" si="498"/>
        <v>0</v>
      </c>
      <c r="AE414">
        <f t="shared" si="498"/>
        <v>0</v>
      </c>
      <c r="AF414">
        <f t="shared" si="498"/>
        <v>0</v>
      </c>
      <c r="AG414">
        <f t="shared" si="498"/>
        <v>0</v>
      </c>
      <c r="AH414">
        <f t="shared" si="498"/>
        <v>0</v>
      </c>
      <c r="AI414">
        <f t="shared" si="498"/>
        <v>0</v>
      </c>
      <c r="AJ414">
        <f t="shared" si="498"/>
        <v>0</v>
      </c>
      <c r="AK414">
        <f t="shared" si="498"/>
        <v>0</v>
      </c>
      <c r="AL414">
        <f t="shared" si="498"/>
        <v>0</v>
      </c>
      <c r="AM414">
        <f t="shared" si="498"/>
        <v>0</v>
      </c>
      <c r="AN414">
        <f t="shared" si="498"/>
        <v>0</v>
      </c>
      <c r="AO414">
        <f t="shared" si="498"/>
        <v>0</v>
      </c>
      <c r="AP414">
        <f t="shared" si="498"/>
        <v>0</v>
      </c>
      <c r="AQ414">
        <f t="shared" si="498"/>
        <v>0</v>
      </c>
      <c r="AR414">
        <f t="shared" si="498"/>
        <v>0</v>
      </c>
      <c r="AS414">
        <f t="shared" si="498"/>
        <v>0</v>
      </c>
      <c r="AT414">
        <f t="shared" si="498"/>
        <v>0</v>
      </c>
      <c r="AU414">
        <f t="shared" si="498"/>
        <v>0</v>
      </c>
      <c r="AV414">
        <f t="shared" si="498"/>
        <v>0</v>
      </c>
      <c r="AW414">
        <f t="shared" si="498"/>
        <v>0</v>
      </c>
      <c r="AX414">
        <f t="shared" si="498"/>
        <v>0</v>
      </c>
      <c r="AY414">
        <f t="shared" si="498"/>
        <v>0</v>
      </c>
      <c r="AZ414">
        <f t="shared" si="498"/>
        <v>0</v>
      </c>
      <c r="BA414">
        <f t="shared" si="498"/>
        <v>0</v>
      </c>
      <c r="BB414">
        <f t="shared" si="498"/>
        <v>0</v>
      </c>
    </row>
    <row r="415" spans="2:54" ht="12.75">
      <c r="B415">
        <f aca="true" t="shared" si="499" ref="B415:BB415">IF(($BB306+$A$375)&gt;B$374,IF(($BB306-$A$375)&lt;B$374,$BG306,0),0)</f>
        <v>0</v>
      </c>
      <c r="C415">
        <f t="shared" si="499"/>
        <v>0</v>
      </c>
      <c r="D415">
        <f t="shared" si="499"/>
        <v>0</v>
      </c>
      <c r="E415">
        <f t="shared" si="499"/>
        <v>0</v>
      </c>
      <c r="F415">
        <f t="shared" si="499"/>
        <v>0</v>
      </c>
      <c r="G415">
        <f t="shared" si="499"/>
        <v>0</v>
      </c>
      <c r="H415">
        <f t="shared" si="499"/>
        <v>0</v>
      </c>
      <c r="I415">
        <f t="shared" si="499"/>
        <v>0</v>
      </c>
      <c r="J415">
        <f t="shared" si="499"/>
        <v>0</v>
      </c>
      <c r="K415">
        <f t="shared" si="499"/>
        <v>0</v>
      </c>
      <c r="L415">
        <f t="shared" si="499"/>
        <v>0</v>
      </c>
      <c r="M415">
        <f t="shared" si="499"/>
        <v>181.26929950099145</v>
      </c>
      <c r="N415">
        <f t="shared" si="499"/>
        <v>181.26929950099145</v>
      </c>
      <c r="O415">
        <f t="shared" si="499"/>
        <v>0</v>
      </c>
      <c r="P415">
        <f t="shared" si="499"/>
        <v>0</v>
      </c>
      <c r="Q415">
        <f t="shared" si="499"/>
        <v>0</v>
      </c>
      <c r="R415">
        <f t="shared" si="499"/>
        <v>0</v>
      </c>
      <c r="S415">
        <f t="shared" si="499"/>
        <v>0</v>
      </c>
      <c r="T415">
        <f t="shared" si="499"/>
        <v>0</v>
      </c>
      <c r="U415">
        <f t="shared" si="499"/>
        <v>0</v>
      </c>
      <c r="V415">
        <f t="shared" si="499"/>
        <v>0</v>
      </c>
      <c r="W415">
        <f t="shared" si="499"/>
        <v>0</v>
      </c>
      <c r="X415">
        <f t="shared" si="499"/>
        <v>0</v>
      </c>
      <c r="Y415">
        <f t="shared" si="499"/>
        <v>0</v>
      </c>
      <c r="Z415">
        <f t="shared" si="499"/>
        <v>0</v>
      </c>
      <c r="AA415">
        <f t="shared" si="499"/>
        <v>0</v>
      </c>
      <c r="AB415">
        <f t="shared" si="499"/>
        <v>0</v>
      </c>
      <c r="AC415">
        <f t="shared" si="499"/>
        <v>0</v>
      </c>
      <c r="AD415">
        <f t="shared" si="499"/>
        <v>0</v>
      </c>
      <c r="AE415">
        <f t="shared" si="499"/>
        <v>0</v>
      </c>
      <c r="AF415">
        <f t="shared" si="499"/>
        <v>0</v>
      </c>
      <c r="AG415">
        <f t="shared" si="499"/>
        <v>0</v>
      </c>
      <c r="AH415">
        <f t="shared" si="499"/>
        <v>0</v>
      </c>
      <c r="AI415">
        <f t="shared" si="499"/>
        <v>0</v>
      </c>
      <c r="AJ415">
        <f t="shared" si="499"/>
        <v>0</v>
      </c>
      <c r="AK415">
        <f t="shared" si="499"/>
        <v>0</v>
      </c>
      <c r="AL415">
        <f t="shared" si="499"/>
        <v>0</v>
      </c>
      <c r="AM415">
        <f t="shared" si="499"/>
        <v>0</v>
      </c>
      <c r="AN415">
        <f t="shared" si="499"/>
        <v>0</v>
      </c>
      <c r="AO415">
        <f t="shared" si="499"/>
        <v>0</v>
      </c>
      <c r="AP415">
        <f t="shared" si="499"/>
        <v>0</v>
      </c>
      <c r="AQ415">
        <f t="shared" si="499"/>
        <v>0</v>
      </c>
      <c r="AR415">
        <f t="shared" si="499"/>
        <v>0</v>
      </c>
      <c r="AS415">
        <f t="shared" si="499"/>
        <v>0</v>
      </c>
      <c r="AT415">
        <f t="shared" si="499"/>
        <v>0</v>
      </c>
      <c r="AU415">
        <f t="shared" si="499"/>
        <v>0</v>
      </c>
      <c r="AV415">
        <f t="shared" si="499"/>
        <v>0</v>
      </c>
      <c r="AW415">
        <f t="shared" si="499"/>
        <v>0</v>
      </c>
      <c r="AX415">
        <f t="shared" si="499"/>
        <v>0</v>
      </c>
      <c r="AY415">
        <f t="shared" si="499"/>
        <v>0</v>
      </c>
      <c r="AZ415">
        <f t="shared" si="499"/>
        <v>0</v>
      </c>
      <c r="BA415">
        <f t="shared" si="499"/>
        <v>0</v>
      </c>
      <c r="BB415">
        <f t="shared" si="499"/>
        <v>0</v>
      </c>
    </row>
    <row r="416" spans="2:54" ht="12.75">
      <c r="B416">
        <f aca="true" t="shared" si="500" ref="B416:BB416">IF(($BB307+$A$375)&gt;B$374,IF(($BB307-$A$375)&lt;B$374,$BG307,0),0)</f>
        <v>0</v>
      </c>
      <c r="C416">
        <f t="shared" si="500"/>
        <v>0</v>
      </c>
      <c r="D416">
        <f t="shared" si="500"/>
        <v>0</v>
      </c>
      <c r="E416">
        <f t="shared" si="500"/>
        <v>0</v>
      </c>
      <c r="F416">
        <f t="shared" si="500"/>
        <v>0</v>
      </c>
      <c r="G416">
        <f t="shared" si="500"/>
        <v>0</v>
      </c>
      <c r="H416">
        <f t="shared" si="500"/>
        <v>0</v>
      </c>
      <c r="I416">
        <f t="shared" si="500"/>
        <v>0</v>
      </c>
      <c r="J416">
        <f t="shared" si="500"/>
        <v>0</v>
      </c>
      <c r="K416">
        <f t="shared" si="500"/>
        <v>0</v>
      </c>
      <c r="L416">
        <f t="shared" si="500"/>
        <v>177.89267466405903</v>
      </c>
      <c r="M416">
        <f t="shared" si="500"/>
        <v>177.89267466405903</v>
      </c>
      <c r="N416">
        <f t="shared" si="500"/>
        <v>0</v>
      </c>
      <c r="O416">
        <f t="shared" si="500"/>
        <v>0</v>
      </c>
      <c r="P416">
        <f t="shared" si="500"/>
        <v>0</v>
      </c>
      <c r="Q416">
        <f t="shared" si="500"/>
        <v>0</v>
      </c>
      <c r="R416">
        <f t="shared" si="500"/>
        <v>0</v>
      </c>
      <c r="S416">
        <f t="shared" si="500"/>
        <v>0</v>
      </c>
      <c r="T416">
        <f t="shared" si="500"/>
        <v>0</v>
      </c>
      <c r="U416">
        <f t="shared" si="500"/>
        <v>0</v>
      </c>
      <c r="V416">
        <f t="shared" si="500"/>
        <v>0</v>
      </c>
      <c r="W416">
        <f t="shared" si="500"/>
        <v>0</v>
      </c>
      <c r="X416">
        <f t="shared" si="500"/>
        <v>0</v>
      </c>
      <c r="Y416">
        <f t="shared" si="500"/>
        <v>0</v>
      </c>
      <c r="Z416">
        <f t="shared" si="500"/>
        <v>0</v>
      </c>
      <c r="AA416">
        <f t="shared" si="500"/>
        <v>0</v>
      </c>
      <c r="AB416">
        <f t="shared" si="500"/>
        <v>0</v>
      </c>
      <c r="AC416">
        <f t="shared" si="500"/>
        <v>0</v>
      </c>
      <c r="AD416">
        <f t="shared" si="500"/>
        <v>0</v>
      </c>
      <c r="AE416">
        <f t="shared" si="500"/>
        <v>0</v>
      </c>
      <c r="AF416">
        <f t="shared" si="500"/>
        <v>0</v>
      </c>
      <c r="AG416">
        <f t="shared" si="500"/>
        <v>0</v>
      </c>
      <c r="AH416">
        <f t="shared" si="500"/>
        <v>0</v>
      </c>
      <c r="AI416">
        <f t="shared" si="500"/>
        <v>0</v>
      </c>
      <c r="AJ416">
        <f t="shared" si="500"/>
        <v>0</v>
      </c>
      <c r="AK416">
        <f t="shared" si="500"/>
        <v>0</v>
      </c>
      <c r="AL416">
        <f t="shared" si="500"/>
        <v>0</v>
      </c>
      <c r="AM416">
        <f t="shared" si="500"/>
        <v>0</v>
      </c>
      <c r="AN416">
        <f t="shared" si="500"/>
        <v>0</v>
      </c>
      <c r="AO416">
        <f t="shared" si="500"/>
        <v>0</v>
      </c>
      <c r="AP416">
        <f t="shared" si="500"/>
        <v>0</v>
      </c>
      <c r="AQ416">
        <f t="shared" si="500"/>
        <v>0</v>
      </c>
      <c r="AR416">
        <f t="shared" si="500"/>
        <v>0</v>
      </c>
      <c r="AS416">
        <f t="shared" si="500"/>
        <v>0</v>
      </c>
      <c r="AT416">
        <f t="shared" si="500"/>
        <v>0</v>
      </c>
      <c r="AU416">
        <f t="shared" si="500"/>
        <v>0</v>
      </c>
      <c r="AV416">
        <f t="shared" si="500"/>
        <v>0</v>
      </c>
      <c r="AW416">
        <f t="shared" si="500"/>
        <v>0</v>
      </c>
      <c r="AX416">
        <f t="shared" si="500"/>
        <v>0</v>
      </c>
      <c r="AY416">
        <f t="shared" si="500"/>
        <v>0</v>
      </c>
      <c r="AZ416">
        <f t="shared" si="500"/>
        <v>0</v>
      </c>
      <c r="BA416">
        <f t="shared" si="500"/>
        <v>0</v>
      </c>
      <c r="BB416">
        <f t="shared" si="500"/>
        <v>0</v>
      </c>
    </row>
    <row r="417" spans="2:54" ht="12.75">
      <c r="B417">
        <f aca="true" t="shared" si="501" ref="B417:BB417">IF(($BB308+$A$375)&gt;B$374,IF(($BB308-$A$375)&lt;B$374,$BG308,0),0)</f>
        <v>0</v>
      </c>
      <c r="C417">
        <f t="shared" si="501"/>
        <v>0</v>
      </c>
      <c r="D417">
        <f t="shared" si="501"/>
        <v>0</v>
      </c>
      <c r="E417">
        <f t="shared" si="501"/>
        <v>0</v>
      </c>
      <c r="F417">
        <f t="shared" si="501"/>
        <v>0</v>
      </c>
      <c r="G417">
        <f t="shared" si="501"/>
        <v>0</v>
      </c>
      <c r="H417">
        <f t="shared" si="501"/>
        <v>0</v>
      </c>
      <c r="I417">
        <f t="shared" si="501"/>
        <v>0</v>
      </c>
      <c r="J417">
        <f t="shared" si="501"/>
        <v>0</v>
      </c>
      <c r="K417">
        <f t="shared" si="501"/>
        <v>177.22597333331456</v>
      </c>
      <c r="L417">
        <f t="shared" si="501"/>
        <v>177.22597333331456</v>
      </c>
      <c r="M417">
        <f t="shared" si="501"/>
        <v>0</v>
      </c>
      <c r="N417">
        <f t="shared" si="501"/>
        <v>0</v>
      </c>
      <c r="O417">
        <f t="shared" si="501"/>
        <v>0</v>
      </c>
      <c r="P417">
        <f t="shared" si="501"/>
        <v>0</v>
      </c>
      <c r="Q417">
        <f t="shared" si="501"/>
        <v>0</v>
      </c>
      <c r="R417">
        <f t="shared" si="501"/>
        <v>0</v>
      </c>
      <c r="S417">
        <f t="shared" si="501"/>
        <v>0</v>
      </c>
      <c r="T417">
        <f t="shared" si="501"/>
        <v>0</v>
      </c>
      <c r="U417">
        <f t="shared" si="501"/>
        <v>0</v>
      </c>
      <c r="V417">
        <f t="shared" si="501"/>
        <v>0</v>
      </c>
      <c r="W417">
        <f t="shared" si="501"/>
        <v>0</v>
      </c>
      <c r="X417">
        <f t="shared" si="501"/>
        <v>0</v>
      </c>
      <c r="Y417">
        <f t="shared" si="501"/>
        <v>0</v>
      </c>
      <c r="Z417">
        <f t="shared" si="501"/>
        <v>0</v>
      </c>
      <c r="AA417">
        <f t="shared" si="501"/>
        <v>0</v>
      </c>
      <c r="AB417">
        <f t="shared" si="501"/>
        <v>0</v>
      </c>
      <c r="AC417">
        <f t="shared" si="501"/>
        <v>0</v>
      </c>
      <c r="AD417">
        <f t="shared" si="501"/>
        <v>0</v>
      </c>
      <c r="AE417">
        <f t="shared" si="501"/>
        <v>0</v>
      </c>
      <c r="AF417">
        <f t="shared" si="501"/>
        <v>0</v>
      </c>
      <c r="AG417">
        <f t="shared" si="501"/>
        <v>0</v>
      </c>
      <c r="AH417">
        <f t="shared" si="501"/>
        <v>0</v>
      </c>
      <c r="AI417">
        <f t="shared" si="501"/>
        <v>0</v>
      </c>
      <c r="AJ417">
        <f t="shared" si="501"/>
        <v>0</v>
      </c>
      <c r="AK417">
        <f t="shared" si="501"/>
        <v>0</v>
      </c>
      <c r="AL417">
        <f t="shared" si="501"/>
        <v>0</v>
      </c>
      <c r="AM417">
        <f t="shared" si="501"/>
        <v>0</v>
      </c>
      <c r="AN417">
        <f t="shared" si="501"/>
        <v>0</v>
      </c>
      <c r="AO417">
        <f t="shared" si="501"/>
        <v>0</v>
      </c>
      <c r="AP417">
        <f t="shared" si="501"/>
        <v>0</v>
      </c>
      <c r="AQ417">
        <f t="shared" si="501"/>
        <v>0</v>
      </c>
      <c r="AR417">
        <f t="shared" si="501"/>
        <v>0</v>
      </c>
      <c r="AS417">
        <f t="shared" si="501"/>
        <v>0</v>
      </c>
      <c r="AT417">
        <f t="shared" si="501"/>
        <v>0</v>
      </c>
      <c r="AU417">
        <f t="shared" si="501"/>
        <v>0</v>
      </c>
      <c r="AV417">
        <f t="shared" si="501"/>
        <v>0</v>
      </c>
      <c r="AW417">
        <f t="shared" si="501"/>
        <v>0</v>
      </c>
      <c r="AX417">
        <f t="shared" si="501"/>
        <v>0</v>
      </c>
      <c r="AY417">
        <f t="shared" si="501"/>
        <v>0</v>
      </c>
      <c r="AZ417">
        <f t="shared" si="501"/>
        <v>0</v>
      </c>
      <c r="BA417">
        <f t="shared" si="501"/>
        <v>0</v>
      </c>
      <c r="BB417">
        <f t="shared" si="501"/>
        <v>0</v>
      </c>
    </row>
    <row r="418" spans="2:54" ht="12.75">
      <c r="B418">
        <f aca="true" t="shared" si="502" ref="B418:BB418">IF(($BB309+$A$375)&gt;B$374,IF(($BB309-$A$375)&lt;B$374,$BG309,0),0)</f>
        <v>0</v>
      </c>
      <c r="C418">
        <f t="shared" si="502"/>
        <v>0</v>
      </c>
      <c r="D418">
        <f t="shared" si="502"/>
        <v>0</v>
      </c>
      <c r="E418">
        <f t="shared" si="502"/>
        <v>0</v>
      </c>
      <c r="F418">
        <f t="shared" si="502"/>
        <v>0</v>
      </c>
      <c r="G418">
        <f t="shared" si="502"/>
        <v>0</v>
      </c>
      <c r="H418">
        <f t="shared" si="502"/>
        <v>0</v>
      </c>
      <c r="I418">
        <f t="shared" si="502"/>
        <v>0</v>
      </c>
      <c r="J418">
        <f t="shared" si="502"/>
        <v>179.332479930665</v>
      </c>
      <c r="K418">
        <f t="shared" si="502"/>
        <v>179.332479930665</v>
      </c>
      <c r="L418">
        <f t="shared" si="502"/>
        <v>0</v>
      </c>
      <c r="M418">
        <f t="shared" si="502"/>
        <v>0</v>
      </c>
      <c r="N418">
        <f t="shared" si="502"/>
        <v>0</v>
      </c>
      <c r="O418">
        <f t="shared" si="502"/>
        <v>0</v>
      </c>
      <c r="P418">
        <f t="shared" si="502"/>
        <v>0</v>
      </c>
      <c r="Q418">
        <f t="shared" si="502"/>
        <v>0</v>
      </c>
      <c r="R418">
        <f t="shared" si="502"/>
        <v>0</v>
      </c>
      <c r="S418">
        <f t="shared" si="502"/>
        <v>0</v>
      </c>
      <c r="T418">
        <f t="shared" si="502"/>
        <v>0</v>
      </c>
      <c r="U418">
        <f t="shared" si="502"/>
        <v>0</v>
      </c>
      <c r="V418">
        <f t="shared" si="502"/>
        <v>0</v>
      </c>
      <c r="W418">
        <f t="shared" si="502"/>
        <v>0</v>
      </c>
      <c r="X418">
        <f t="shared" si="502"/>
        <v>0</v>
      </c>
      <c r="Y418">
        <f t="shared" si="502"/>
        <v>0</v>
      </c>
      <c r="Z418">
        <f t="shared" si="502"/>
        <v>0</v>
      </c>
      <c r="AA418">
        <f t="shared" si="502"/>
        <v>0</v>
      </c>
      <c r="AB418">
        <f t="shared" si="502"/>
        <v>0</v>
      </c>
      <c r="AC418">
        <f t="shared" si="502"/>
        <v>0</v>
      </c>
      <c r="AD418">
        <f t="shared" si="502"/>
        <v>0</v>
      </c>
      <c r="AE418">
        <f t="shared" si="502"/>
        <v>0</v>
      </c>
      <c r="AF418">
        <f t="shared" si="502"/>
        <v>0</v>
      </c>
      <c r="AG418">
        <f t="shared" si="502"/>
        <v>0</v>
      </c>
      <c r="AH418">
        <f t="shared" si="502"/>
        <v>0</v>
      </c>
      <c r="AI418">
        <f t="shared" si="502"/>
        <v>0</v>
      </c>
      <c r="AJ418">
        <f t="shared" si="502"/>
        <v>0</v>
      </c>
      <c r="AK418">
        <f t="shared" si="502"/>
        <v>0</v>
      </c>
      <c r="AL418">
        <f t="shared" si="502"/>
        <v>0</v>
      </c>
      <c r="AM418">
        <f t="shared" si="502"/>
        <v>0</v>
      </c>
      <c r="AN418">
        <f t="shared" si="502"/>
        <v>0</v>
      </c>
      <c r="AO418">
        <f t="shared" si="502"/>
        <v>0</v>
      </c>
      <c r="AP418">
        <f t="shared" si="502"/>
        <v>0</v>
      </c>
      <c r="AQ418">
        <f t="shared" si="502"/>
        <v>0</v>
      </c>
      <c r="AR418">
        <f t="shared" si="502"/>
        <v>0</v>
      </c>
      <c r="AS418">
        <f t="shared" si="502"/>
        <v>0</v>
      </c>
      <c r="AT418">
        <f t="shared" si="502"/>
        <v>0</v>
      </c>
      <c r="AU418">
        <f t="shared" si="502"/>
        <v>0</v>
      </c>
      <c r="AV418">
        <f t="shared" si="502"/>
        <v>0</v>
      </c>
      <c r="AW418">
        <f t="shared" si="502"/>
        <v>0</v>
      </c>
      <c r="AX418">
        <f t="shared" si="502"/>
        <v>0</v>
      </c>
      <c r="AY418">
        <f t="shared" si="502"/>
        <v>0</v>
      </c>
      <c r="AZ418">
        <f t="shared" si="502"/>
        <v>0</v>
      </c>
      <c r="BA418">
        <f t="shared" si="502"/>
        <v>0</v>
      </c>
      <c r="BB418">
        <f t="shared" si="502"/>
        <v>0</v>
      </c>
    </row>
    <row r="419" spans="2:54" ht="12.75">
      <c r="B419">
        <f aca="true" t="shared" si="503" ref="B419:BB419">IF(($BB310+$A$375)&gt;B$374,IF(($BB310-$A$375)&lt;B$374,$BG310,0),0)</f>
        <v>0</v>
      </c>
      <c r="C419">
        <f t="shared" si="503"/>
        <v>0</v>
      </c>
      <c r="D419">
        <f t="shared" si="503"/>
        <v>0</v>
      </c>
      <c r="E419">
        <f t="shared" si="503"/>
        <v>0</v>
      </c>
      <c r="F419">
        <f t="shared" si="503"/>
        <v>0</v>
      </c>
      <c r="G419">
        <f t="shared" si="503"/>
        <v>0</v>
      </c>
      <c r="H419">
        <f t="shared" si="503"/>
        <v>0</v>
      </c>
      <c r="I419">
        <f t="shared" si="503"/>
        <v>0</v>
      </c>
      <c r="J419">
        <f t="shared" si="503"/>
        <v>184.51211016096855</v>
      </c>
      <c r="K419">
        <f t="shared" si="503"/>
        <v>184.51211016096855</v>
      </c>
      <c r="L419">
        <f t="shared" si="503"/>
        <v>0</v>
      </c>
      <c r="M419">
        <f t="shared" si="503"/>
        <v>0</v>
      </c>
      <c r="N419">
        <f t="shared" si="503"/>
        <v>0</v>
      </c>
      <c r="O419">
        <f t="shared" si="503"/>
        <v>0</v>
      </c>
      <c r="P419">
        <f t="shared" si="503"/>
        <v>0</v>
      </c>
      <c r="Q419">
        <f t="shared" si="503"/>
        <v>0</v>
      </c>
      <c r="R419">
        <f t="shared" si="503"/>
        <v>0</v>
      </c>
      <c r="S419">
        <f t="shared" si="503"/>
        <v>0</v>
      </c>
      <c r="T419">
        <f t="shared" si="503"/>
        <v>0</v>
      </c>
      <c r="U419">
        <f t="shared" si="503"/>
        <v>0</v>
      </c>
      <c r="V419">
        <f t="shared" si="503"/>
        <v>0</v>
      </c>
      <c r="W419">
        <f t="shared" si="503"/>
        <v>0</v>
      </c>
      <c r="X419">
        <f t="shared" si="503"/>
        <v>0</v>
      </c>
      <c r="Y419">
        <f t="shared" si="503"/>
        <v>0</v>
      </c>
      <c r="Z419">
        <f t="shared" si="503"/>
        <v>0</v>
      </c>
      <c r="AA419">
        <f t="shared" si="503"/>
        <v>0</v>
      </c>
      <c r="AB419">
        <f t="shared" si="503"/>
        <v>0</v>
      </c>
      <c r="AC419">
        <f t="shared" si="503"/>
        <v>0</v>
      </c>
      <c r="AD419">
        <f t="shared" si="503"/>
        <v>0</v>
      </c>
      <c r="AE419">
        <f t="shared" si="503"/>
        <v>0</v>
      </c>
      <c r="AF419">
        <f t="shared" si="503"/>
        <v>0</v>
      </c>
      <c r="AG419">
        <f t="shared" si="503"/>
        <v>0</v>
      </c>
      <c r="AH419">
        <f t="shared" si="503"/>
        <v>0</v>
      </c>
      <c r="AI419">
        <f t="shared" si="503"/>
        <v>0</v>
      </c>
      <c r="AJ419">
        <f t="shared" si="503"/>
        <v>0</v>
      </c>
      <c r="AK419">
        <f t="shared" si="503"/>
        <v>0</v>
      </c>
      <c r="AL419">
        <f t="shared" si="503"/>
        <v>0</v>
      </c>
      <c r="AM419">
        <f t="shared" si="503"/>
        <v>0</v>
      </c>
      <c r="AN419">
        <f t="shared" si="503"/>
        <v>0</v>
      </c>
      <c r="AO419">
        <f t="shared" si="503"/>
        <v>0</v>
      </c>
      <c r="AP419">
        <f t="shared" si="503"/>
        <v>0</v>
      </c>
      <c r="AQ419">
        <f t="shared" si="503"/>
        <v>0</v>
      </c>
      <c r="AR419">
        <f t="shared" si="503"/>
        <v>0</v>
      </c>
      <c r="AS419">
        <f t="shared" si="503"/>
        <v>0</v>
      </c>
      <c r="AT419">
        <f t="shared" si="503"/>
        <v>0</v>
      </c>
      <c r="AU419">
        <f t="shared" si="503"/>
        <v>0</v>
      </c>
      <c r="AV419">
        <f t="shared" si="503"/>
        <v>0</v>
      </c>
      <c r="AW419">
        <f t="shared" si="503"/>
        <v>0</v>
      </c>
      <c r="AX419">
        <f t="shared" si="503"/>
        <v>0</v>
      </c>
      <c r="AY419">
        <f t="shared" si="503"/>
        <v>0</v>
      </c>
      <c r="AZ419">
        <f t="shared" si="503"/>
        <v>0</v>
      </c>
      <c r="BA419">
        <f t="shared" si="503"/>
        <v>0</v>
      </c>
      <c r="BB419">
        <f t="shared" si="503"/>
        <v>0</v>
      </c>
    </row>
    <row r="420" spans="2:54" ht="12.75">
      <c r="B420">
        <f aca="true" t="shared" si="504" ref="B420:BB420">IF(($BB311+$A$375)&gt;B$374,IF(($BB311-$A$375)&lt;B$374,$BG311,0),0)</f>
        <v>0</v>
      </c>
      <c r="C420">
        <f t="shared" si="504"/>
        <v>0</v>
      </c>
      <c r="D420">
        <f t="shared" si="504"/>
        <v>0</v>
      </c>
      <c r="E420">
        <f t="shared" si="504"/>
        <v>0</v>
      </c>
      <c r="F420">
        <f t="shared" si="504"/>
        <v>0</v>
      </c>
      <c r="G420">
        <f t="shared" si="504"/>
        <v>0</v>
      </c>
      <c r="H420">
        <f t="shared" si="504"/>
        <v>0</v>
      </c>
      <c r="I420">
        <f t="shared" si="504"/>
        <v>193.38234076558774</v>
      </c>
      <c r="J420">
        <f t="shared" si="504"/>
        <v>193.38234076558774</v>
      </c>
      <c r="K420">
        <f t="shared" si="504"/>
        <v>0</v>
      </c>
      <c r="L420">
        <f t="shared" si="504"/>
        <v>0</v>
      </c>
      <c r="M420">
        <f t="shared" si="504"/>
        <v>0</v>
      </c>
      <c r="N420">
        <f t="shared" si="504"/>
        <v>0</v>
      </c>
      <c r="O420">
        <f t="shared" si="504"/>
        <v>0</v>
      </c>
      <c r="P420">
        <f t="shared" si="504"/>
        <v>0</v>
      </c>
      <c r="Q420">
        <f t="shared" si="504"/>
        <v>0</v>
      </c>
      <c r="R420">
        <f t="shared" si="504"/>
        <v>0</v>
      </c>
      <c r="S420">
        <f t="shared" si="504"/>
        <v>0</v>
      </c>
      <c r="T420">
        <f t="shared" si="504"/>
        <v>0</v>
      </c>
      <c r="U420">
        <f t="shared" si="504"/>
        <v>0</v>
      </c>
      <c r="V420">
        <f t="shared" si="504"/>
        <v>0</v>
      </c>
      <c r="W420">
        <f t="shared" si="504"/>
        <v>0</v>
      </c>
      <c r="X420">
        <f t="shared" si="504"/>
        <v>0</v>
      </c>
      <c r="Y420">
        <f t="shared" si="504"/>
        <v>0</v>
      </c>
      <c r="Z420">
        <f t="shared" si="504"/>
        <v>0</v>
      </c>
      <c r="AA420">
        <f t="shared" si="504"/>
        <v>0</v>
      </c>
      <c r="AB420">
        <f t="shared" si="504"/>
        <v>0</v>
      </c>
      <c r="AC420">
        <f t="shared" si="504"/>
        <v>0</v>
      </c>
      <c r="AD420">
        <f t="shared" si="504"/>
        <v>0</v>
      </c>
      <c r="AE420">
        <f t="shared" si="504"/>
        <v>0</v>
      </c>
      <c r="AF420">
        <f t="shared" si="504"/>
        <v>0</v>
      </c>
      <c r="AG420">
        <f t="shared" si="504"/>
        <v>0</v>
      </c>
      <c r="AH420">
        <f t="shared" si="504"/>
        <v>0</v>
      </c>
      <c r="AI420">
        <f t="shared" si="504"/>
        <v>0</v>
      </c>
      <c r="AJ420">
        <f t="shared" si="504"/>
        <v>0</v>
      </c>
      <c r="AK420">
        <f t="shared" si="504"/>
        <v>0</v>
      </c>
      <c r="AL420">
        <f t="shared" si="504"/>
        <v>0</v>
      </c>
      <c r="AM420">
        <f t="shared" si="504"/>
        <v>0</v>
      </c>
      <c r="AN420">
        <f t="shared" si="504"/>
        <v>0</v>
      </c>
      <c r="AO420">
        <f t="shared" si="504"/>
        <v>0</v>
      </c>
      <c r="AP420">
        <f t="shared" si="504"/>
        <v>0</v>
      </c>
      <c r="AQ420">
        <f t="shared" si="504"/>
        <v>0</v>
      </c>
      <c r="AR420">
        <f t="shared" si="504"/>
        <v>0</v>
      </c>
      <c r="AS420">
        <f t="shared" si="504"/>
        <v>0</v>
      </c>
      <c r="AT420">
        <f t="shared" si="504"/>
        <v>0</v>
      </c>
      <c r="AU420">
        <f t="shared" si="504"/>
        <v>0</v>
      </c>
      <c r="AV420">
        <f t="shared" si="504"/>
        <v>0</v>
      </c>
      <c r="AW420">
        <f t="shared" si="504"/>
        <v>0</v>
      </c>
      <c r="AX420">
        <f t="shared" si="504"/>
        <v>0</v>
      </c>
      <c r="AY420">
        <f t="shared" si="504"/>
        <v>0</v>
      </c>
      <c r="AZ420">
        <f t="shared" si="504"/>
        <v>0</v>
      </c>
      <c r="BA420">
        <f t="shared" si="504"/>
        <v>0</v>
      </c>
      <c r="BB420">
        <f t="shared" si="504"/>
        <v>0</v>
      </c>
    </row>
    <row r="421" spans="2:54" ht="12.75">
      <c r="B421">
        <f aca="true" t="shared" si="505" ref="B421:BB421">IF(($BB312+$A$375)&gt;B$374,IF(($BB312-$A$375)&lt;B$374,$BG312,0),0)</f>
        <v>0</v>
      </c>
      <c r="C421">
        <f t="shared" si="505"/>
        <v>0</v>
      </c>
      <c r="D421">
        <f t="shared" si="505"/>
        <v>0</v>
      </c>
      <c r="E421">
        <f t="shared" si="505"/>
        <v>0</v>
      </c>
      <c r="F421">
        <f t="shared" si="505"/>
        <v>0</v>
      </c>
      <c r="G421">
        <f t="shared" si="505"/>
        <v>0</v>
      </c>
      <c r="H421">
        <f t="shared" si="505"/>
        <v>207.05365088723468</v>
      </c>
      <c r="I421">
        <f t="shared" si="505"/>
        <v>207.05365088723468</v>
      </c>
      <c r="J421">
        <f t="shared" si="505"/>
        <v>0</v>
      </c>
      <c r="K421">
        <f t="shared" si="505"/>
        <v>0</v>
      </c>
      <c r="L421">
        <f t="shared" si="505"/>
        <v>0</v>
      </c>
      <c r="M421">
        <f t="shared" si="505"/>
        <v>0</v>
      </c>
      <c r="N421">
        <f t="shared" si="505"/>
        <v>0</v>
      </c>
      <c r="O421">
        <f t="shared" si="505"/>
        <v>0</v>
      </c>
      <c r="P421">
        <f t="shared" si="505"/>
        <v>0</v>
      </c>
      <c r="Q421">
        <f t="shared" si="505"/>
        <v>0</v>
      </c>
      <c r="R421">
        <f t="shared" si="505"/>
        <v>0</v>
      </c>
      <c r="S421">
        <f t="shared" si="505"/>
        <v>0</v>
      </c>
      <c r="T421">
        <f t="shared" si="505"/>
        <v>0</v>
      </c>
      <c r="U421">
        <f t="shared" si="505"/>
        <v>0</v>
      </c>
      <c r="V421">
        <f t="shared" si="505"/>
        <v>0</v>
      </c>
      <c r="W421">
        <f t="shared" si="505"/>
        <v>0</v>
      </c>
      <c r="X421">
        <f t="shared" si="505"/>
        <v>0</v>
      </c>
      <c r="Y421">
        <f t="shared" si="505"/>
        <v>0</v>
      </c>
      <c r="Z421">
        <f t="shared" si="505"/>
        <v>0</v>
      </c>
      <c r="AA421">
        <f t="shared" si="505"/>
        <v>0</v>
      </c>
      <c r="AB421">
        <f t="shared" si="505"/>
        <v>0</v>
      </c>
      <c r="AC421">
        <f t="shared" si="505"/>
        <v>0</v>
      </c>
      <c r="AD421">
        <f t="shared" si="505"/>
        <v>0</v>
      </c>
      <c r="AE421">
        <f t="shared" si="505"/>
        <v>0</v>
      </c>
      <c r="AF421">
        <f t="shared" si="505"/>
        <v>0</v>
      </c>
      <c r="AG421">
        <f t="shared" si="505"/>
        <v>0</v>
      </c>
      <c r="AH421">
        <f t="shared" si="505"/>
        <v>0</v>
      </c>
      <c r="AI421">
        <f t="shared" si="505"/>
        <v>0</v>
      </c>
      <c r="AJ421">
        <f t="shared" si="505"/>
        <v>0</v>
      </c>
      <c r="AK421">
        <f t="shared" si="505"/>
        <v>0</v>
      </c>
      <c r="AL421">
        <f t="shared" si="505"/>
        <v>0</v>
      </c>
      <c r="AM421">
        <f t="shared" si="505"/>
        <v>0</v>
      </c>
      <c r="AN421">
        <f t="shared" si="505"/>
        <v>0</v>
      </c>
      <c r="AO421">
        <f t="shared" si="505"/>
        <v>0</v>
      </c>
      <c r="AP421">
        <f t="shared" si="505"/>
        <v>0</v>
      </c>
      <c r="AQ421">
        <f t="shared" si="505"/>
        <v>0</v>
      </c>
      <c r="AR421">
        <f t="shared" si="505"/>
        <v>0</v>
      </c>
      <c r="AS421">
        <f t="shared" si="505"/>
        <v>0</v>
      </c>
      <c r="AT421">
        <f t="shared" si="505"/>
        <v>0</v>
      </c>
      <c r="AU421">
        <f t="shared" si="505"/>
        <v>0</v>
      </c>
      <c r="AV421">
        <f t="shared" si="505"/>
        <v>0</v>
      </c>
      <c r="AW421">
        <f t="shared" si="505"/>
        <v>0</v>
      </c>
      <c r="AX421">
        <f t="shared" si="505"/>
        <v>0</v>
      </c>
      <c r="AY421">
        <f t="shared" si="505"/>
        <v>0</v>
      </c>
      <c r="AZ421">
        <f t="shared" si="505"/>
        <v>0</v>
      </c>
      <c r="BA421">
        <f t="shared" si="505"/>
        <v>0</v>
      </c>
      <c r="BB421">
        <f t="shared" si="505"/>
        <v>0</v>
      </c>
    </row>
    <row r="422" spans="2:54" ht="12.75">
      <c r="B422">
        <f aca="true" t="shared" si="506" ref="B422:BB422">IF(($BB313+$A$375)&gt;B$374,IF(($BB313-$A$375)&lt;B$374,$BG313,0),0)</f>
        <v>0</v>
      </c>
      <c r="C422">
        <f t="shared" si="506"/>
        <v>0</v>
      </c>
      <c r="D422">
        <f t="shared" si="506"/>
        <v>0</v>
      </c>
      <c r="E422">
        <f t="shared" si="506"/>
        <v>0</v>
      </c>
      <c r="F422">
        <f t="shared" si="506"/>
        <v>0</v>
      </c>
      <c r="G422">
        <f t="shared" si="506"/>
        <v>0</v>
      </c>
      <c r="H422">
        <f t="shared" si="506"/>
        <v>227.4998669369196</v>
      </c>
      <c r="I422">
        <f t="shared" si="506"/>
        <v>227.4998669369196</v>
      </c>
      <c r="J422">
        <f t="shared" si="506"/>
        <v>0</v>
      </c>
      <c r="K422">
        <f t="shared" si="506"/>
        <v>0</v>
      </c>
      <c r="L422">
        <f t="shared" si="506"/>
        <v>0</v>
      </c>
      <c r="M422">
        <f t="shared" si="506"/>
        <v>0</v>
      </c>
      <c r="N422">
        <f t="shared" si="506"/>
        <v>0</v>
      </c>
      <c r="O422">
        <f t="shared" si="506"/>
        <v>0</v>
      </c>
      <c r="P422">
        <f t="shared" si="506"/>
        <v>0</v>
      </c>
      <c r="Q422">
        <f t="shared" si="506"/>
        <v>0</v>
      </c>
      <c r="R422">
        <f t="shared" si="506"/>
        <v>0</v>
      </c>
      <c r="S422">
        <f t="shared" si="506"/>
        <v>0</v>
      </c>
      <c r="T422">
        <f t="shared" si="506"/>
        <v>0</v>
      </c>
      <c r="U422">
        <f t="shared" si="506"/>
        <v>0</v>
      </c>
      <c r="V422">
        <f t="shared" si="506"/>
        <v>0</v>
      </c>
      <c r="W422">
        <f t="shared" si="506"/>
        <v>0</v>
      </c>
      <c r="X422">
        <f t="shared" si="506"/>
        <v>0</v>
      </c>
      <c r="Y422">
        <f t="shared" si="506"/>
        <v>0</v>
      </c>
      <c r="Z422">
        <f t="shared" si="506"/>
        <v>0</v>
      </c>
      <c r="AA422">
        <f t="shared" si="506"/>
        <v>0</v>
      </c>
      <c r="AB422">
        <f t="shared" si="506"/>
        <v>0</v>
      </c>
      <c r="AC422">
        <f t="shared" si="506"/>
        <v>0</v>
      </c>
      <c r="AD422">
        <f t="shared" si="506"/>
        <v>0</v>
      </c>
      <c r="AE422">
        <f t="shared" si="506"/>
        <v>0</v>
      </c>
      <c r="AF422">
        <f t="shared" si="506"/>
        <v>0</v>
      </c>
      <c r="AG422">
        <f t="shared" si="506"/>
        <v>0</v>
      </c>
      <c r="AH422">
        <f t="shared" si="506"/>
        <v>0</v>
      </c>
      <c r="AI422">
        <f t="shared" si="506"/>
        <v>0</v>
      </c>
      <c r="AJ422">
        <f t="shared" si="506"/>
        <v>0</v>
      </c>
      <c r="AK422">
        <f t="shared" si="506"/>
        <v>0</v>
      </c>
      <c r="AL422">
        <f t="shared" si="506"/>
        <v>0</v>
      </c>
      <c r="AM422">
        <f t="shared" si="506"/>
        <v>0</v>
      </c>
      <c r="AN422">
        <f t="shared" si="506"/>
        <v>0</v>
      </c>
      <c r="AO422">
        <f t="shared" si="506"/>
        <v>0</v>
      </c>
      <c r="AP422">
        <f t="shared" si="506"/>
        <v>0</v>
      </c>
      <c r="AQ422">
        <f t="shared" si="506"/>
        <v>0</v>
      </c>
      <c r="AR422">
        <f t="shared" si="506"/>
        <v>0</v>
      </c>
      <c r="AS422">
        <f t="shared" si="506"/>
        <v>0</v>
      </c>
      <c r="AT422">
        <f t="shared" si="506"/>
        <v>0</v>
      </c>
      <c r="AU422">
        <f t="shared" si="506"/>
        <v>0</v>
      </c>
      <c r="AV422">
        <f t="shared" si="506"/>
        <v>0</v>
      </c>
      <c r="AW422">
        <f t="shared" si="506"/>
        <v>0</v>
      </c>
      <c r="AX422">
        <f t="shared" si="506"/>
        <v>0</v>
      </c>
      <c r="AY422">
        <f t="shared" si="506"/>
        <v>0</v>
      </c>
      <c r="AZ422">
        <f t="shared" si="506"/>
        <v>0</v>
      </c>
      <c r="BA422">
        <f t="shared" si="506"/>
        <v>0</v>
      </c>
      <c r="BB422">
        <f t="shared" si="506"/>
        <v>0</v>
      </c>
    </row>
    <row r="423" spans="2:54" ht="12.75">
      <c r="B423">
        <f aca="true" t="shared" si="507" ref="B423:BB423">IF(($BB314+$A$375)&gt;B$374,IF(($BB314-$A$375)&lt;B$374,$BG314,0),0)</f>
        <v>0</v>
      </c>
      <c r="C423">
        <f t="shared" si="507"/>
        <v>0</v>
      </c>
      <c r="D423">
        <f t="shared" si="507"/>
        <v>0</v>
      </c>
      <c r="E423">
        <f t="shared" si="507"/>
        <v>0</v>
      </c>
      <c r="F423">
        <f t="shared" si="507"/>
        <v>0</v>
      </c>
      <c r="G423">
        <f t="shared" si="507"/>
        <v>258.3899790215623</v>
      </c>
      <c r="H423">
        <f t="shared" si="507"/>
        <v>258.3899790215623</v>
      </c>
      <c r="I423">
        <f t="shared" si="507"/>
        <v>0</v>
      </c>
      <c r="J423">
        <f t="shared" si="507"/>
        <v>0</v>
      </c>
      <c r="K423">
        <f t="shared" si="507"/>
        <v>0</v>
      </c>
      <c r="L423">
        <f t="shared" si="507"/>
        <v>0</v>
      </c>
      <c r="M423">
        <f t="shared" si="507"/>
        <v>0</v>
      </c>
      <c r="N423">
        <f t="shared" si="507"/>
        <v>0</v>
      </c>
      <c r="O423">
        <f t="shared" si="507"/>
        <v>0</v>
      </c>
      <c r="P423">
        <f t="shared" si="507"/>
        <v>0</v>
      </c>
      <c r="Q423">
        <f t="shared" si="507"/>
        <v>0</v>
      </c>
      <c r="R423">
        <f t="shared" si="507"/>
        <v>0</v>
      </c>
      <c r="S423">
        <f t="shared" si="507"/>
        <v>0</v>
      </c>
      <c r="T423">
        <f t="shared" si="507"/>
        <v>0</v>
      </c>
      <c r="U423">
        <f t="shared" si="507"/>
        <v>0</v>
      </c>
      <c r="V423">
        <f t="shared" si="507"/>
        <v>0</v>
      </c>
      <c r="W423">
        <f t="shared" si="507"/>
        <v>0</v>
      </c>
      <c r="X423">
        <f t="shared" si="507"/>
        <v>0</v>
      </c>
      <c r="Y423">
        <f t="shared" si="507"/>
        <v>0</v>
      </c>
      <c r="Z423">
        <f t="shared" si="507"/>
        <v>0</v>
      </c>
      <c r="AA423">
        <f t="shared" si="507"/>
        <v>0</v>
      </c>
      <c r="AB423">
        <f t="shared" si="507"/>
        <v>0</v>
      </c>
      <c r="AC423">
        <f t="shared" si="507"/>
        <v>0</v>
      </c>
      <c r="AD423">
        <f t="shared" si="507"/>
        <v>0</v>
      </c>
      <c r="AE423">
        <f t="shared" si="507"/>
        <v>0</v>
      </c>
      <c r="AF423">
        <f t="shared" si="507"/>
        <v>0</v>
      </c>
      <c r="AG423">
        <f t="shared" si="507"/>
        <v>0</v>
      </c>
      <c r="AH423">
        <f t="shared" si="507"/>
        <v>0</v>
      </c>
      <c r="AI423">
        <f t="shared" si="507"/>
        <v>0</v>
      </c>
      <c r="AJ423">
        <f t="shared" si="507"/>
        <v>0</v>
      </c>
      <c r="AK423">
        <f t="shared" si="507"/>
        <v>0</v>
      </c>
      <c r="AL423">
        <f t="shared" si="507"/>
        <v>0</v>
      </c>
      <c r="AM423">
        <f t="shared" si="507"/>
        <v>0</v>
      </c>
      <c r="AN423">
        <f t="shared" si="507"/>
        <v>0</v>
      </c>
      <c r="AO423">
        <f t="shared" si="507"/>
        <v>0</v>
      </c>
      <c r="AP423">
        <f t="shared" si="507"/>
        <v>0</v>
      </c>
      <c r="AQ423">
        <f t="shared" si="507"/>
        <v>0</v>
      </c>
      <c r="AR423">
        <f t="shared" si="507"/>
        <v>0</v>
      </c>
      <c r="AS423">
        <f t="shared" si="507"/>
        <v>0</v>
      </c>
      <c r="AT423">
        <f t="shared" si="507"/>
        <v>0</v>
      </c>
      <c r="AU423">
        <f t="shared" si="507"/>
        <v>0</v>
      </c>
      <c r="AV423">
        <f t="shared" si="507"/>
        <v>0</v>
      </c>
      <c r="AW423">
        <f t="shared" si="507"/>
        <v>0</v>
      </c>
      <c r="AX423">
        <f t="shared" si="507"/>
        <v>0</v>
      </c>
      <c r="AY423">
        <f t="shared" si="507"/>
        <v>0</v>
      </c>
      <c r="AZ423">
        <f t="shared" si="507"/>
        <v>0</v>
      </c>
      <c r="BA423">
        <f t="shared" si="507"/>
        <v>0</v>
      </c>
      <c r="BB423">
        <f t="shared" si="507"/>
        <v>0</v>
      </c>
    </row>
    <row r="424" spans="2:54" ht="12.75">
      <c r="B424">
        <f aca="true" t="shared" si="508" ref="B424:BB424">IF(($BB315+$A$375)&gt;B$374,IF(($BB315-$A$375)&lt;B$374,$BG315,0),0)</f>
        <v>0</v>
      </c>
      <c r="C424">
        <f t="shared" si="508"/>
        <v>0</v>
      </c>
      <c r="D424">
        <f t="shared" si="508"/>
        <v>0</v>
      </c>
      <c r="E424">
        <f t="shared" si="508"/>
        <v>0</v>
      </c>
      <c r="F424">
        <f t="shared" si="508"/>
        <v>0</v>
      </c>
      <c r="G424">
        <f t="shared" si="508"/>
        <v>307.18791747710475</v>
      </c>
      <c r="H424">
        <f t="shared" si="508"/>
        <v>307.18791747710475</v>
      </c>
      <c r="I424">
        <f t="shared" si="508"/>
        <v>0</v>
      </c>
      <c r="J424">
        <f t="shared" si="508"/>
        <v>0</v>
      </c>
      <c r="K424">
        <f t="shared" si="508"/>
        <v>0</v>
      </c>
      <c r="L424">
        <f t="shared" si="508"/>
        <v>0</v>
      </c>
      <c r="M424">
        <f t="shared" si="508"/>
        <v>0</v>
      </c>
      <c r="N424">
        <f t="shared" si="508"/>
        <v>0</v>
      </c>
      <c r="O424">
        <f t="shared" si="508"/>
        <v>0</v>
      </c>
      <c r="P424">
        <f t="shared" si="508"/>
        <v>0</v>
      </c>
      <c r="Q424">
        <f t="shared" si="508"/>
        <v>0</v>
      </c>
      <c r="R424">
        <f t="shared" si="508"/>
        <v>0</v>
      </c>
      <c r="S424">
        <f t="shared" si="508"/>
        <v>0</v>
      </c>
      <c r="T424">
        <f t="shared" si="508"/>
        <v>0</v>
      </c>
      <c r="U424">
        <f t="shared" si="508"/>
        <v>0</v>
      </c>
      <c r="V424">
        <f t="shared" si="508"/>
        <v>0</v>
      </c>
      <c r="W424">
        <f t="shared" si="508"/>
        <v>0</v>
      </c>
      <c r="X424">
        <f t="shared" si="508"/>
        <v>0</v>
      </c>
      <c r="Y424">
        <f t="shared" si="508"/>
        <v>0</v>
      </c>
      <c r="Z424">
        <f t="shared" si="508"/>
        <v>0</v>
      </c>
      <c r="AA424">
        <f t="shared" si="508"/>
        <v>0</v>
      </c>
      <c r="AB424">
        <f t="shared" si="508"/>
        <v>0</v>
      </c>
      <c r="AC424">
        <f t="shared" si="508"/>
        <v>0</v>
      </c>
      <c r="AD424">
        <f t="shared" si="508"/>
        <v>0</v>
      </c>
      <c r="AE424">
        <f t="shared" si="508"/>
        <v>0</v>
      </c>
      <c r="AF424">
        <f t="shared" si="508"/>
        <v>0</v>
      </c>
      <c r="AG424">
        <f t="shared" si="508"/>
        <v>0</v>
      </c>
      <c r="AH424">
        <f t="shared" si="508"/>
        <v>0</v>
      </c>
      <c r="AI424">
        <f t="shared" si="508"/>
        <v>0</v>
      </c>
      <c r="AJ424">
        <f t="shared" si="508"/>
        <v>0</v>
      </c>
      <c r="AK424">
        <f t="shared" si="508"/>
        <v>0</v>
      </c>
      <c r="AL424">
        <f t="shared" si="508"/>
        <v>0</v>
      </c>
      <c r="AM424">
        <f t="shared" si="508"/>
        <v>0</v>
      </c>
      <c r="AN424">
        <f t="shared" si="508"/>
        <v>0</v>
      </c>
      <c r="AO424">
        <f t="shared" si="508"/>
        <v>0</v>
      </c>
      <c r="AP424">
        <f t="shared" si="508"/>
        <v>0</v>
      </c>
      <c r="AQ424">
        <f t="shared" si="508"/>
        <v>0</v>
      </c>
      <c r="AR424">
        <f t="shared" si="508"/>
        <v>0</v>
      </c>
      <c r="AS424">
        <f t="shared" si="508"/>
        <v>0</v>
      </c>
      <c r="AT424">
        <f t="shared" si="508"/>
        <v>0</v>
      </c>
      <c r="AU424">
        <f t="shared" si="508"/>
        <v>0</v>
      </c>
      <c r="AV424">
        <f t="shared" si="508"/>
        <v>0</v>
      </c>
      <c r="AW424">
        <f t="shared" si="508"/>
        <v>0</v>
      </c>
      <c r="AX424">
        <f t="shared" si="508"/>
        <v>0</v>
      </c>
      <c r="AY424">
        <f t="shared" si="508"/>
        <v>0</v>
      </c>
      <c r="AZ424">
        <f t="shared" si="508"/>
        <v>0</v>
      </c>
      <c r="BA424">
        <f t="shared" si="508"/>
        <v>0</v>
      </c>
      <c r="BB424">
        <f t="shared" si="508"/>
        <v>0</v>
      </c>
    </row>
    <row r="425" spans="2:54" ht="13.5" thickBot="1">
      <c r="B425">
        <f aca="true" t="shared" si="509" ref="B425:BB425">IF(($BB316+$A$375)&gt;B$374,IF(($BB316-$A$375)&lt;B$374,$BG316,0),0)</f>
        <v>0</v>
      </c>
      <c r="C425">
        <f t="shared" si="509"/>
        <v>0</v>
      </c>
      <c r="D425">
        <f t="shared" si="509"/>
        <v>0</v>
      </c>
      <c r="E425">
        <f t="shared" si="509"/>
        <v>0</v>
      </c>
      <c r="F425">
        <f t="shared" si="509"/>
        <v>0</v>
      </c>
      <c r="G425">
        <f t="shared" si="509"/>
        <v>391.4980572256158</v>
      </c>
      <c r="H425">
        <f t="shared" si="509"/>
        <v>391.4980572256158</v>
      </c>
      <c r="I425">
        <f t="shared" si="509"/>
        <v>0</v>
      </c>
      <c r="J425">
        <f t="shared" si="509"/>
        <v>0</v>
      </c>
      <c r="K425">
        <f t="shared" si="509"/>
        <v>0</v>
      </c>
      <c r="L425">
        <f t="shared" si="509"/>
        <v>0</v>
      </c>
      <c r="M425">
        <f t="shared" si="509"/>
        <v>0</v>
      </c>
      <c r="N425">
        <f t="shared" si="509"/>
        <v>0</v>
      </c>
      <c r="O425">
        <f t="shared" si="509"/>
        <v>0</v>
      </c>
      <c r="P425">
        <f t="shared" si="509"/>
        <v>0</v>
      </c>
      <c r="Q425">
        <f t="shared" si="509"/>
        <v>0</v>
      </c>
      <c r="R425">
        <f t="shared" si="509"/>
        <v>0</v>
      </c>
      <c r="S425">
        <f t="shared" si="509"/>
        <v>0</v>
      </c>
      <c r="T425">
        <f t="shared" si="509"/>
        <v>0</v>
      </c>
      <c r="U425">
        <f t="shared" si="509"/>
        <v>0</v>
      </c>
      <c r="V425">
        <f t="shared" si="509"/>
        <v>0</v>
      </c>
      <c r="W425">
        <f t="shared" si="509"/>
        <v>0</v>
      </c>
      <c r="X425">
        <f t="shared" si="509"/>
        <v>0</v>
      </c>
      <c r="Y425">
        <f t="shared" si="509"/>
        <v>0</v>
      </c>
      <c r="Z425">
        <f t="shared" si="509"/>
        <v>0</v>
      </c>
      <c r="AA425">
        <f t="shared" si="509"/>
        <v>0</v>
      </c>
      <c r="AB425">
        <f t="shared" si="509"/>
        <v>0</v>
      </c>
      <c r="AC425">
        <f t="shared" si="509"/>
        <v>0</v>
      </c>
      <c r="AD425">
        <f t="shared" si="509"/>
        <v>0</v>
      </c>
      <c r="AE425">
        <f t="shared" si="509"/>
        <v>0</v>
      </c>
      <c r="AF425">
        <f t="shared" si="509"/>
        <v>0</v>
      </c>
      <c r="AG425">
        <f t="shared" si="509"/>
        <v>0</v>
      </c>
      <c r="AH425">
        <f t="shared" si="509"/>
        <v>0</v>
      </c>
      <c r="AI425">
        <f t="shared" si="509"/>
        <v>0</v>
      </c>
      <c r="AJ425">
        <f t="shared" si="509"/>
        <v>0</v>
      </c>
      <c r="AK425">
        <f t="shared" si="509"/>
        <v>0</v>
      </c>
      <c r="AL425">
        <f t="shared" si="509"/>
        <v>0</v>
      </c>
      <c r="AM425">
        <f t="shared" si="509"/>
        <v>0</v>
      </c>
      <c r="AN425">
        <f t="shared" si="509"/>
        <v>0</v>
      </c>
      <c r="AO425">
        <f t="shared" si="509"/>
        <v>0</v>
      </c>
      <c r="AP425">
        <f t="shared" si="509"/>
        <v>0</v>
      </c>
      <c r="AQ425">
        <f t="shared" si="509"/>
        <v>0</v>
      </c>
      <c r="AR425">
        <f t="shared" si="509"/>
        <v>0</v>
      </c>
      <c r="AS425">
        <f t="shared" si="509"/>
        <v>0</v>
      </c>
      <c r="AT425">
        <f t="shared" si="509"/>
        <v>0</v>
      </c>
      <c r="AU425">
        <f t="shared" si="509"/>
        <v>0</v>
      </c>
      <c r="AV425">
        <f t="shared" si="509"/>
        <v>0</v>
      </c>
      <c r="AW425">
        <f t="shared" si="509"/>
        <v>0</v>
      </c>
      <c r="AX425">
        <f t="shared" si="509"/>
        <v>0</v>
      </c>
      <c r="AY425">
        <f t="shared" si="509"/>
        <v>0</v>
      </c>
      <c r="AZ425">
        <f t="shared" si="509"/>
        <v>0</v>
      </c>
      <c r="BA425">
        <f t="shared" si="509"/>
        <v>0</v>
      </c>
      <c r="BB425">
        <f t="shared" si="509"/>
        <v>0</v>
      </c>
    </row>
    <row r="426" spans="2:54" ht="13.5" thickTop="1">
      <c r="B426" s="105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8"/>
      <c r="AT426" s="98"/>
      <c r="AU426" s="98"/>
      <c r="AV426" s="98"/>
      <c r="AW426" s="98"/>
      <c r="AX426" s="98"/>
      <c r="AY426" s="98"/>
      <c r="AZ426" s="98"/>
      <c r="BA426" s="98"/>
      <c r="BB426" s="99"/>
    </row>
    <row r="427" spans="2:54" ht="13.5" thickBot="1">
      <c r="B427" s="106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4"/>
    </row>
    <row r="428" spans="2:54" ht="13.5" thickTop="1">
      <c r="B428">
        <f>IF(($BC319+$A$375)&gt;B$374,IF(($BC319-$A$375)&lt;B$374,$BG319,0),0)</f>
        <v>0</v>
      </c>
      <c r="C428">
        <f aca="true" t="shared" si="510" ref="C428:BB428">IF(($BC319+$A$375)&gt;C$374,IF(($BC319-$A$375)&lt;C$374,$BG319,0),0)</f>
        <v>0</v>
      </c>
      <c r="D428">
        <f t="shared" si="510"/>
        <v>0</v>
      </c>
      <c r="E428">
        <f t="shared" si="510"/>
        <v>0</v>
      </c>
      <c r="F428">
        <f t="shared" si="510"/>
        <v>0</v>
      </c>
      <c r="G428">
        <f t="shared" si="510"/>
        <v>0</v>
      </c>
      <c r="H428">
        <f t="shared" si="510"/>
        <v>0</v>
      </c>
      <c r="I428">
        <f t="shared" si="510"/>
        <v>0</v>
      </c>
      <c r="J428">
        <f t="shared" si="510"/>
        <v>0</v>
      </c>
      <c r="K428">
        <f t="shared" si="510"/>
        <v>0</v>
      </c>
      <c r="L428">
        <f t="shared" si="510"/>
        <v>0</v>
      </c>
      <c r="M428">
        <f t="shared" si="510"/>
        <v>0</v>
      </c>
      <c r="N428">
        <f t="shared" si="510"/>
        <v>0</v>
      </c>
      <c r="O428">
        <f t="shared" si="510"/>
        <v>0</v>
      </c>
      <c r="P428">
        <f t="shared" si="510"/>
        <v>0</v>
      </c>
      <c r="Q428">
        <f t="shared" si="510"/>
        <v>0</v>
      </c>
      <c r="R428">
        <f t="shared" si="510"/>
        <v>0</v>
      </c>
      <c r="S428">
        <f t="shared" si="510"/>
        <v>0</v>
      </c>
      <c r="T428">
        <f t="shared" si="510"/>
        <v>0</v>
      </c>
      <c r="U428">
        <f t="shared" si="510"/>
        <v>0</v>
      </c>
      <c r="V428">
        <f t="shared" si="510"/>
        <v>0</v>
      </c>
      <c r="W428">
        <f t="shared" si="510"/>
        <v>0</v>
      </c>
      <c r="X428">
        <f t="shared" si="510"/>
        <v>0</v>
      </c>
      <c r="Y428">
        <f t="shared" si="510"/>
        <v>0</v>
      </c>
      <c r="Z428">
        <f t="shared" si="510"/>
        <v>0</v>
      </c>
      <c r="AA428">
        <f t="shared" si="510"/>
        <v>0</v>
      </c>
      <c r="AB428">
        <f t="shared" si="510"/>
        <v>0</v>
      </c>
      <c r="AC428">
        <f t="shared" si="510"/>
        <v>0</v>
      </c>
      <c r="AD428">
        <f t="shared" si="510"/>
        <v>0</v>
      </c>
      <c r="AE428">
        <f t="shared" si="510"/>
        <v>0</v>
      </c>
      <c r="AF428">
        <f t="shared" si="510"/>
        <v>0</v>
      </c>
      <c r="AG428">
        <f t="shared" si="510"/>
        <v>0</v>
      </c>
      <c r="AH428">
        <f t="shared" si="510"/>
        <v>0</v>
      </c>
      <c r="AI428">
        <f t="shared" si="510"/>
        <v>0</v>
      </c>
      <c r="AJ428">
        <f t="shared" si="510"/>
        <v>0</v>
      </c>
      <c r="AK428">
        <f t="shared" si="510"/>
        <v>0</v>
      </c>
      <c r="AL428">
        <f t="shared" si="510"/>
        <v>0</v>
      </c>
      <c r="AM428">
        <f t="shared" si="510"/>
        <v>0</v>
      </c>
      <c r="AN428">
        <f t="shared" si="510"/>
        <v>0</v>
      </c>
      <c r="AO428">
        <f t="shared" si="510"/>
        <v>0</v>
      </c>
      <c r="AP428">
        <f t="shared" si="510"/>
        <v>0</v>
      </c>
      <c r="AQ428">
        <f t="shared" si="510"/>
        <v>0</v>
      </c>
      <c r="AR428">
        <f t="shared" si="510"/>
        <v>0</v>
      </c>
      <c r="AS428">
        <f t="shared" si="510"/>
        <v>0</v>
      </c>
      <c r="AT428">
        <f t="shared" si="510"/>
        <v>0</v>
      </c>
      <c r="AU428">
        <f t="shared" si="510"/>
        <v>0</v>
      </c>
      <c r="AV428">
        <f t="shared" si="510"/>
        <v>0</v>
      </c>
      <c r="AW428">
        <f t="shared" si="510"/>
        <v>391.4980572256158</v>
      </c>
      <c r="AX428">
        <f t="shared" si="510"/>
        <v>0</v>
      </c>
      <c r="AY428">
        <f t="shared" si="510"/>
        <v>0</v>
      </c>
      <c r="AZ428">
        <f t="shared" si="510"/>
        <v>0</v>
      </c>
      <c r="BA428">
        <f t="shared" si="510"/>
        <v>0</v>
      </c>
      <c r="BB428">
        <f t="shared" si="510"/>
        <v>0</v>
      </c>
    </row>
    <row r="429" spans="2:54" ht="12.75">
      <c r="B429">
        <f aca="true" t="shared" si="511" ref="B429:BB429">IF(($BC320+$A$375)&gt;B$374,IF(($BC320-$A$375)&lt;B$374,$BG320,0),0)</f>
        <v>0</v>
      </c>
      <c r="C429">
        <f t="shared" si="511"/>
        <v>0</v>
      </c>
      <c r="D429">
        <f t="shared" si="511"/>
        <v>0</v>
      </c>
      <c r="E429">
        <f t="shared" si="511"/>
        <v>0</v>
      </c>
      <c r="F429">
        <f t="shared" si="511"/>
        <v>0</v>
      </c>
      <c r="G429">
        <f t="shared" si="511"/>
        <v>0</v>
      </c>
      <c r="H429">
        <f t="shared" si="511"/>
        <v>0</v>
      </c>
      <c r="I429">
        <f t="shared" si="511"/>
        <v>0</v>
      </c>
      <c r="J429">
        <f t="shared" si="511"/>
        <v>0</v>
      </c>
      <c r="K429">
        <f t="shared" si="511"/>
        <v>0</v>
      </c>
      <c r="L429">
        <f t="shared" si="511"/>
        <v>0</v>
      </c>
      <c r="M429">
        <f t="shared" si="511"/>
        <v>0</v>
      </c>
      <c r="N429">
        <f t="shared" si="511"/>
        <v>0</v>
      </c>
      <c r="O429">
        <f t="shared" si="511"/>
        <v>0</v>
      </c>
      <c r="P429">
        <f t="shared" si="511"/>
        <v>0</v>
      </c>
      <c r="Q429">
        <f t="shared" si="511"/>
        <v>0</v>
      </c>
      <c r="R429">
        <f t="shared" si="511"/>
        <v>0</v>
      </c>
      <c r="S429">
        <f t="shared" si="511"/>
        <v>0</v>
      </c>
      <c r="T429">
        <f t="shared" si="511"/>
        <v>0</v>
      </c>
      <c r="U429">
        <f t="shared" si="511"/>
        <v>0</v>
      </c>
      <c r="V429">
        <f t="shared" si="511"/>
        <v>0</v>
      </c>
      <c r="W429">
        <f t="shared" si="511"/>
        <v>0</v>
      </c>
      <c r="X429">
        <f t="shared" si="511"/>
        <v>0</v>
      </c>
      <c r="Y429">
        <f t="shared" si="511"/>
        <v>0</v>
      </c>
      <c r="Z429">
        <f t="shared" si="511"/>
        <v>0</v>
      </c>
      <c r="AA429">
        <f t="shared" si="511"/>
        <v>0</v>
      </c>
      <c r="AB429">
        <f t="shared" si="511"/>
        <v>0</v>
      </c>
      <c r="AC429">
        <f t="shared" si="511"/>
        <v>0</v>
      </c>
      <c r="AD429">
        <f t="shared" si="511"/>
        <v>0</v>
      </c>
      <c r="AE429">
        <f t="shared" si="511"/>
        <v>0</v>
      </c>
      <c r="AF429">
        <f t="shared" si="511"/>
        <v>0</v>
      </c>
      <c r="AG429">
        <f t="shared" si="511"/>
        <v>0</v>
      </c>
      <c r="AH429">
        <f t="shared" si="511"/>
        <v>0</v>
      </c>
      <c r="AI429">
        <f t="shared" si="511"/>
        <v>0</v>
      </c>
      <c r="AJ429">
        <f t="shared" si="511"/>
        <v>0</v>
      </c>
      <c r="AK429">
        <f t="shared" si="511"/>
        <v>0</v>
      </c>
      <c r="AL429">
        <f t="shared" si="511"/>
        <v>0</v>
      </c>
      <c r="AM429">
        <f t="shared" si="511"/>
        <v>0</v>
      </c>
      <c r="AN429">
        <f t="shared" si="511"/>
        <v>0</v>
      </c>
      <c r="AO429">
        <f t="shared" si="511"/>
        <v>0</v>
      </c>
      <c r="AP429">
        <f t="shared" si="511"/>
        <v>0</v>
      </c>
      <c r="AQ429">
        <f t="shared" si="511"/>
        <v>0</v>
      </c>
      <c r="AR429">
        <f t="shared" si="511"/>
        <v>0</v>
      </c>
      <c r="AS429">
        <f t="shared" si="511"/>
        <v>0</v>
      </c>
      <c r="AT429">
        <f t="shared" si="511"/>
        <v>0</v>
      </c>
      <c r="AU429">
        <f t="shared" si="511"/>
        <v>0</v>
      </c>
      <c r="AV429">
        <f t="shared" si="511"/>
        <v>307.18791747710475</v>
      </c>
      <c r="AW429">
        <f t="shared" si="511"/>
        <v>307.18791747710475</v>
      </c>
      <c r="AX429">
        <f t="shared" si="511"/>
        <v>0</v>
      </c>
      <c r="AY429">
        <f t="shared" si="511"/>
        <v>0</v>
      </c>
      <c r="AZ429">
        <f t="shared" si="511"/>
        <v>0</v>
      </c>
      <c r="BA429">
        <f t="shared" si="511"/>
        <v>0</v>
      </c>
      <c r="BB429">
        <f t="shared" si="511"/>
        <v>0</v>
      </c>
    </row>
    <row r="430" spans="2:54" ht="12.75">
      <c r="B430">
        <f aca="true" t="shared" si="512" ref="B430:BB430">IF(($BC321+$A$375)&gt;B$374,IF(($BC321-$A$375)&lt;B$374,$BG321,0),0)</f>
        <v>0</v>
      </c>
      <c r="C430">
        <f t="shared" si="512"/>
        <v>0</v>
      </c>
      <c r="D430">
        <f t="shared" si="512"/>
        <v>0</v>
      </c>
      <c r="E430">
        <f t="shared" si="512"/>
        <v>0</v>
      </c>
      <c r="F430">
        <f t="shared" si="512"/>
        <v>0</v>
      </c>
      <c r="G430">
        <f t="shared" si="512"/>
        <v>0</v>
      </c>
      <c r="H430">
        <f t="shared" si="512"/>
        <v>0</v>
      </c>
      <c r="I430">
        <f t="shared" si="512"/>
        <v>0</v>
      </c>
      <c r="J430">
        <f t="shared" si="512"/>
        <v>0</v>
      </c>
      <c r="K430">
        <f t="shared" si="512"/>
        <v>0</v>
      </c>
      <c r="L430">
        <f t="shared" si="512"/>
        <v>0</v>
      </c>
      <c r="M430">
        <f t="shared" si="512"/>
        <v>0</v>
      </c>
      <c r="N430">
        <f t="shared" si="512"/>
        <v>0</v>
      </c>
      <c r="O430">
        <f t="shared" si="512"/>
        <v>0</v>
      </c>
      <c r="P430">
        <f t="shared" si="512"/>
        <v>0</v>
      </c>
      <c r="Q430">
        <f t="shared" si="512"/>
        <v>0</v>
      </c>
      <c r="R430">
        <f t="shared" si="512"/>
        <v>0</v>
      </c>
      <c r="S430">
        <f t="shared" si="512"/>
        <v>0</v>
      </c>
      <c r="T430">
        <f t="shared" si="512"/>
        <v>0</v>
      </c>
      <c r="U430">
        <f t="shared" si="512"/>
        <v>0</v>
      </c>
      <c r="V430">
        <f t="shared" si="512"/>
        <v>0</v>
      </c>
      <c r="W430">
        <f t="shared" si="512"/>
        <v>0</v>
      </c>
      <c r="X430">
        <f t="shared" si="512"/>
        <v>0</v>
      </c>
      <c r="Y430">
        <f t="shared" si="512"/>
        <v>0</v>
      </c>
      <c r="Z430">
        <f t="shared" si="512"/>
        <v>0</v>
      </c>
      <c r="AA430">
        <f t="shared" si="512"/>
        <v>0</v>
      </c>
      <c r="AB430">
        <f t="shared" si="512"/>
        <v>0</v>
      </c>
      <c r="AC430">
        <f t="shared" si="512"/>
        <v>0</v>
      </c>
      <c r="AD430">
        <f t="shared" si="512"/>
        <v>0</v>
      </c>
      <c r="AE430">
        <f t="shared" si="512"/>
        <v>0</v>
      </c>
      <c r="AF430">
        <f t="shared" si="512"/>
        <v>0</v>
      </c>
      <c r="AG430">
        <f t="shared" si="512"/>
        <v>0</v>
      </c>
      <c r="AH430">
        <f t="shared" si="512"/>
        <v>0</v>
      </c>
      <c r="AI430">
        <f t="shared" si="512"/>
        <v>0</v>
      </c>
      <c r="AJ430">
        <f t="shared" si="512"/>
        <v>0</v>
      </c>
      <c r="AK430">
        <f t="shared" si="512"/>
        <v>0</v>
      </c>
      <c r="AL430">
        <f t="shared" si="512"/>
        <v>0</v>
      </c>
      <c r="AM430">
        <f t="shared" si="512"/>
        <v>0</v>
      </c>
      <c r="AN430">
        <f t="shared" si="512"/>
        <v>0</v>
      </c>
      <c r="AO430">
        <f t="shared" si="512"/>
        <v>0</v>
      </c>
      <c r="AP430">
        <f t="shared" si="512"/>
        <v>0</v>
      </c>
      <c r="AQ430">
        <f t="shared" si="512"/>
        <v>0</v>
      </c>
      <c r="AR430">
        <f t="shared" si="512"/>
        <v>0</v>
      </c>
      <c r="AS430">
        <f t="shared" si="512"/>
        <v>0</v>
      </c>
      <c r="AT430">
        <f t="shared" si="512"/>
        <v>0</v>
      </c>
      <c r="AU430">
        <f t="shared" si="512"/>
        <v>0</v>
      </c>
      <c r="AV430">
        <f t="shared" si="512"/>
        <v>258.3899790215623</v>
      </c>
      <c r="AW430">
        <f t="shared" si="512"/>
        <v>258.3899790215623</v>
      </c>
      <c r="AX430">
        <f t="shared" si="512"/>
        <v>0</v>
      </c>
      <c r="AY430">
        <f t="shared" si="512"/>
        <v>0</v>
      </c>
      <c r="AZ430">
        <f t="shared" si="512"/>
        <v>0</v>
      </c>
      <c r="BA430">
        <f t="shared" si="512"/>
        <v>0</v>
      </c>
      <c r="BB430">
        <f t="shared" si="512"/>
        <v>0</v>
      </c>
    </row>
    <row r="431" spans="2:54" ht="12.75">
      <c r="B431">
        <f aca="true" t="shared" si="513" ref="B431:BB431">IF(($BC322+$A$375)&gt;B$374,IF(($BC322-$A$375)&lt;B$374,$BG322,0),0)</f>
        <v>0</v>
      </c>
      <c r="C431">
        <f t="shared" si="513"/>
        <v>0</v>
      </c>
      <c r="D431">
        <f t="shared" si="513"/>
        <v>0</v>
      </c>
      <c r="E431">
        <f t="shared" si="513"/>
        <v>0</v>
      </c>
      <c r="F431">
        <f t="shared" si="513"/>
        <v>0</v>
      </c>
      <c r="G431">
        <f t="shared" si="513"/>
        <v>0</v>
      </c>
      <c r="H431">
        <f t="shared" si="513"/>
        <v>0</v>
      </c>
      <c r="I431">
        <f t="shared" si="513"/>
        <v>0</v>
      </c>
      <c r="J431">
        <f t="shared" si="513"/>
        <v>0</v>
      </c>
      <c r="K431">
        <f t="shared" si="513"/>
        <v>0</v>
      </c>
      <c r="L431">
        <f t="shared" si="513"/>
        <v>0</v>
      </c>
      <c r="M431">
        <f t="shared" si="513"/>
        <v>0</v>
      </c>
      <c r="N431">
        <f t="shared" si="513"/>
        <v>0</v>
      </c>
      <c r="O431">
        <f t="shared" si="513"/>
        <v>0</v>
      </c>
      <c r="P431">
        <f t="shared" si="513"/>
        <v>0</v>
      </c>
      <c r="Q431">
        <f t="shared" si="513"/>
        <v>0</v>
      </c>
      <c r="R431">
        <f t="shared" si="513"/>
        <v>0</v>
      </c>
      <c r="S431">
        <f t="shared" si="513"/>
        <v>0</v>
      </c>
      <c r="T431">
        <f t="shared" si="513"/>
        <v>0</v>
      </c>
      <c r="U431">
        <f t="shared" si="513"/>
        <v>0</v>
      </c>
      <c r="V431">
        <f t="shared" si="513"/>
        <v>0</v>
      </c>
      <c r="W431">
        <f t="shared" si="513"/>
        <v>0</v>
      </c>
      <c r="X431">
        <f t="shared" si="513"/>
        <v>0</v>
      </c>
      <c r="Y431">
        <f t="shared" si="513"/>
        <v>0</v>
      </c>
      <c r="Z431">
        <f t="shared" si="513"/>
        <v>0</v>
      </c>
      <c r="AA431">
        <f t="shared" si="513"/>
        <v>0</v>
      </c>
      <c r="AB431">
        <f t="shared" si="513"/>
        <v>0</v>
      </c>
      <c r="AC431">
        <f t="shared" si="513"/>
        <v>0</v>
      </c>
      <c r="AD431">
        <f t="shared" si="513"/>
        <v>0</v>
      </c>
      <c r="AE431">
        <f t="shared" si="513"/>
        <v>0</v>
      </c>
      <c r="AF431">
        <f t="shared" si="513"/>
        <v>0</v>
      </c>
      <c r="AG431">
        <f t="shared" si="513"/>
        <v>0</v>
      </c>
      <c r="AH431">
        <f t="shared" si="513"/>
        <v>0</v>
      </c>
      <c r="AI431">
        <f t="shared" si="513"/>
        <v>0</v>
      </c>
      <c r="AJ431">
        <f t="shared" si="513"/>
        <v>0</v>
      </c>
      <c r="AK431">
        <f t="shared" si="513"/>
        <v>0</v>
      </c>
      <c r="AL431">
        <f t="shared" si="513"/>
        <v>0</v>
      </c>
      <c r="AM431">
        <f t="shared" si="513"/>
        <v>0</v>
      </c>
      <c r="AN431">
        <f t="shared" si="513"/>
        <v>0</v>
      </c>
      <c r="AO431">
        <f t="shared" si="513"/>
        <v>0</v>
      </c>
      <c r="AP431">
        <f t="shared" si="513"/>
        <v>0</v>
      </c>
      <c r="AQ431">
        <f t="shared" si="513"/>
        <v>0</v>
      </c>
      <c r="AR431">
        <f t="shared" si="513"/>
        <v>0</v>
      </c>
      <c r="AS431">
        <f t="shared" si="513"/>
        <v>0</v>
      </c>
      <c r="AT431">
        <f t="shared" si="513"/>
        <v>0</v>
      </c>
      <c r="AU431">
        <f t="shared" si="513"/>
        <v>227.4998669369196</v>
      </c>
      <c r="AV431">
        <f t="shared" si="513"/>
        <v>227.4998669369196</v>
      </c>
      <c r="AW431">
        <f t="shared" si="513"/>
        <v>0</v>
      </c>
      <c r="AX431">
        <f t="shared" si="513"/>
        <v>0</v>
      </c>
      <c r="AY431">
        <f t="shared" si="513"/>
        <v>0</v>
      </c>
      <c r="AZ431">
        <f t="shared" si="513"/>
        <v>0</v>
      </c>
      <c r="BA431">
        <f t="shared" si="513"/>
        <v>0</v>
      </c>
      <c r="BB431">
        <f t="shared" si="513"/>
        <v>0</v>
      </c>
    </row>
    <row r="432" spans="2:54" ht="12.75">
      <c r="B432">
        <f aca="true" t="shared" si="514" ref="B432:BB432">IF(($BC323+$A$375)&gt;B$374,IF(($BC323-$A$375)&lt;B$374,$BG323,0),0)</f>
        <v>0</v>
      </c>
      <c r="C432">
        <f t="shared" si="514"/>
        <v>0</v>
      </c>
      <c r="D432">
        <f t="shared" si="514"/>
        <v>0</v>
      </c>
      <c r="E432">
        <f t="shared" si="514"/>
        <v>0</v>
      </c>
      <c r="F432">
        <f t="shared" si="514"/>
        <v>0</v>
      </c>
      <c r="G432">
        <f t="shared" si="514"/>
        <v>0</v>
      </c>
      <c r="H432">
        <f t="shared" si="514"/>
        <v>0</v>
      </c>
      <c r="I432">
        <f t="shared" si="514"/>
        <v>0</v>
      </c>
      <c r="J432">
        <f t="shared" si="514"/>
        <v>0</v>
      </c>
      <c r="K432">
        <f t="shared" si="514"/>
        <v>0</v>
      </c>
      <c r="L432">
        <f t="shared" si="514"/>
        <v>0</v>
      </c>
      <c r="M432">
        <f t="shared" si="514"/>
        <v>0</v>
      </c>
      <c r="N432">
        <f t="shared" si="514"/>
        <v>0</v>
      </c>
      <c r="O432">
        <f t="shared" si="514"/>
        <v>0</v>
      </c>
      <c r="P432">
        <f t="shared" si="514"/>
        <v>0</v>
      </c>
      <c r="Q432">
        <f t="shared" si="514"/>
        <v>0</v>
      </c>
      <c r="R432">
        <f t="shared" si="514"/>
        <v>0</v>
      </c>
      <c r="S432">
        <f t="shared" si="514"/>
        <v>0</v>
      </c>
      <c r="T432">
        <f t="shared" si="514"/>
        <v>0</v>
      </c>
      <c r="U432">
        <f t="shared" si="514"/>
        <v>0</v>
      </c>
      <c r="V432">
        <f t="shared" si="514"/>
        <v>0</v>
      </c>
      <c r="W432">
        <f t="shared" si="514"/>
        <v>0</v>
      </c>
      <c r="X432">
        <f t="shared" si="514"/>
        <v>0</v>
      </c>
      <c r="Y432">
        <f t="shared" si="514"/>
        <v>0</v>
      </c>
      <c r="Z432">
        <f t="shared" si="514"/>
        <v>0</v>
      </c>
      <c r="AA432">
        <f t="shared" si="514"/>
        <v>0</v>
      </c>
      <c r="AB432">
        <f t="shared" si="514"/>
        <v>0</v>
      </c>
      <c r="AC432">
        <f t="shared" si="514"/>
        <v>0</v>
      </c>
      <c r="AD432">
        <f t="shared" si="514"/>
        <v>0</v>
      </c>
      <c r="AE432">
        <f t="shared" si="514"/>
        <v>0</v>
      </c>
      <c r="AF432">
        <f t="shared" si="514"/>
        <v>0</v>
      </c>
      <c r="AG432">
        <f t="shared" si="514"/>
        <v>0</v>
      </c>
      <c r="AH432">
        <f t="shared" si="514"/>
        <v>0</v>
      </c>
      <c r="AI432">
        <f t="shared" si="514"/>
        <v>0</v>
      </c>
      <c r="AJ432">
        <f t="shared" si="514"/>
        <v>0</v>
      </c>
      <c r="AK432">
        <f t="shared" si="514"/>
        <v>0</v>
      </c>
      <c r="AL432">
        <f t="shared" si="514"/>
        <v>0</v>
      </c>
      <c r="AM432">
        <f t="shared" si="514"/>
        <v>0</v>
      </c>
      <c r="AN432">
        <f t="shared" si="514"/>
        <v>0</v>
      </c>
      <c r="AO432">
        <f t="shared" si="514"/>
        <v>0</v>
      </c>
      <c r="AP432">
        <f t="shared" si="514"/>
        <v>0</v>
      </c>
      <c r="AQ432">
        <f t="shared" si="514"/>
        <v>0</v>
      </c>
      <c r="AR432">
        <f t="shared" si="514"/>
        <v>0</v>
      </c>
      <c r="AS432">
        <f t="shared" si="514"/>
        <v>0</v>
      </c>
      <c r="AT432">
        <f t="shared" si="514"/>
        <v>0</v>
      </c>
      <c r="AU432">
        <f t="shared" si="514"/>
        <v>207.05365088723468</v>
      </c>
      <c r="AV432">
        <f t="shared" si="514"/>
        <v>207.05365088723468</v>
      </c>
      <c r="AW432">
        <f t="shared" si="514"/>
        <v>0</v>
      </c>
      <c r="AX432">
        <f t="shared" si="514"/>
        <v>0</v>
      </c>
      <c r="AY432">
        <f t="shared" si="514"/>
        <v>0</v>
      </c>
      <c r="AZ432">
        <f t="shared" si="514"/>
        <v>0</v>
      </c>
      <c r="BA432">
        <f t="shared" si="514"/>
        <v>0</v>
      </c>
      <c r="BB432">
        <f t="shared" si="514"/>
        <v>0</v>
      </c>
    </row>
    <row r="433" spans="2:54" ht="12.75">
      <c r="B433">
        <f aca="true" t="shared" si="515" ref="B433:BB433">IF(($BC324+$A$375)&gt;B$374,IF(($BC324-$A$375)&lt;B$374,$BG324,0),0)</f>
        <v>0</v>
      </c>
      <c r="C433">
        <f t="shared" si="515"/>
        <v>0</v>
      </c>
      <c r="D433">
        <f t="shared" si="515"/>
        <v>0</v>
      </c>
      <c r="E433">
        <f t="shared" si="515"/>
        <v>0</v>
      </c>
      <c r="F433">
        <f t="shared" si="515"/>
        <v>0</v>
      </c>
      <c r="G433">
        <f t="shared" si="515"/>
        <v>0</v>
      </c>
      <c r="H433">
        <f t="shared" si="515"/>
        <v>0</v>
      </c>
      <c r="I433">
        <f t="shared" si="515"/>
        <v>0</v>
      </c>
      <c r="J433">
        <f t="shared" si="515"/>
        <v>0</v>
      </c>
      <c r="K433">
        <f t="shared" si="515"/>
        <v>0</v>
      </c>
      <c r="L433">
        <f t="shared" si="515"/>
        <v>0</v>
      </c>
      <c r="M433">
        <f t="shared" si="515"/>
        <v>0</v>
      </c>
      <c r="N433">
        <f t="shared" si="515"/>
        <v>0</v>
      </c>
      <c r="O433">
        <f t="shared" si="515"/>
        <v>0</v>
      </c>
      <c r="P433">
        <f t="shared" si="515"/>
        <v>0</v>
      </c>
      <c r="Q433">
        <f t="shared" si="515"/>
        <v>0</v>
      </c>
      <c r="R433">
        <f t="shared" si="515"/>
        <v>0</v>
      </c>
      <c r="S433">
        <f t="shared" si="515"/>
        <v>0</v>
      </c>
      <c r="T433">
        <f t="shared" si="515"/>
        <v>0</v>
      </c>
      <c r="U433">
        <f t="shared" si="515"/>
        <v>0</v>
      </c>
      <c r="V433">
        <f t="shared" si="515"/>
        <v>0</v>
      </c>
      <c r="W433">
        <f t="shared" si="515"/>
        <v>0</v>
      </c>
      <c r="X433">
        <f t="shared" si="515"/>
        <v>0</v>
      </c>
      <c r="Y433">
        <f t="shared" si="515"/>
        <v>0</v>
      </c>
      <c r="Z433">
        <f t="shared" si="515"/>
        <v>0</v>
      </c>
      <c r="AA433">
        <f t="shared" si="515"/>
        <v>0</v>
      </c>
      <c r="AB433">
        <f t="shared" si="515"/>
        <v>0</v>
      </c>
      <c r="AC433">
        <f t="shared" si="515"/>
        <v>0</v>
      </c>
      <c r="AD433">
        <f t="shared" si="515"/>
        <v>0</v>
      </c>
      <c r="AE433">
        <f t="shared" si="515"/>
        <v>0</v>
      </c>
      <c r="AF433">
        <f t="shared" si="515"/>
        <v>0</v>
      </c>
      <c r="AG433">
        <f t="shared" si="515"/>
        <v>0</v>
      </c>
      <c r="AH433">
        <f t="shared" si="515"/>
        <v>0</v>
      </c>
      <c r="AI433">
        <f t="shared" si="515"/>
        <v>0</v>
      </c>
      <c r="AJ433">
        <f t="shared" si="515"/>
        <v>0</v>
      </c>
      <c r="AK433">
        <f t="shared" si="515"/>
        <v>0</v>
      </c>
      <c r="AL433">
        <f t="shared" si="515"/>
        <v>0</v>
      </c>
      <c r="AM433">
        <f t="shared" si="515"/>
        <v>0</v>
      </c>
      <c r="AN433">
        <f t="shared" si="515"/>
        <v>0</v>
      </c>
      <c r="AO433">
        <f t="shared" si="515"/>
        <v>0</v>
      </c>
      <c r="AP433">
        <f t="shared" si="515"/>
        <v>0</v>
      </c>
      <c r="AQ433">
        <f t="shared" si="515"/>
        <v>0</v>
      </c>
      <c r="AR433">
        <f t="shared" si="515"/>
        <v>0</v>
      </c>
      <c r="AS433">
        <f t="shared" si="515"/>
        <v>0</v>
      </c>
      <c r="AT433">
        <f t="shared" si="515"/>
        <v>193.38234076558774</v>
      </c>
      <c r="AU433">
        <f t="shared" si="515"/>
        <v>193.38234076558774</v>
      </c>
      <c r="AV433">
        <f t="shared" si="515"/>
        <v>0</v>
      </c>
      <c r="AW433">
        <f t="shared" si="515"/>
        <v>0</v>
      </c>
      <c r="AX433">
        <f t="shared" si="515"/>
        <v>0</v>
      </c>
      <c r="AY433">
        <f t="shared" si="515"/>
        <v>0</v>
      </c>
      <c r="AZ433">
        <f t="shared" si="515"/>
        <v>0</v>
      </c>
      <c r="BA433">
        <f t="shared" si="515"/>
        <v>0</v>
      </c>
      <c r="BB433">
        <f t="shared" si="515"/>
        <v>0</v>
      </c>
    </row>
    <row r="434" spans="2:54" ht="12.75">
      <c r="B434">
        <f aca="true" t="shared" si="516" ref="B434:BB434">IF(($BC325+$A$375)&gt;B$374,IF(($BC325-$A$375)&lt;B$374,$BG325,0),0)</f>
        <v>0</v>
      </c>
      <c r="C434">
        <f t="shared" si="516"/>
        <v>0</v>
      </c>
      <c r="D434">
        <f t="shared" si="516"/>
        <v>0</v>
      </c>
      <c r="E434">
        <f t="shared" si="516"/>
        <v>0</v>
      </c>
      <c r="F434">
        <f t="shared" si="516"/>
        <v>0</v>
      </c>
      <c r="G434">
        <f t="shared" si="516"/>
        <v>0</v>
      </c>
      <c r="H434">
        <f t="shared" si="516"/>
        <v>0</v>
      </c>
      <c r="I434">
        <f t="shared" si="516"/>
        <v>0</v>
      </c>
      <c r="J434">
        <f t="shared" si="516"/>
        <v>0</v>
      </c>
      <c r="K434">
        <f t="shared" si="516"/>
        <v>0</v>
      </c>
      <c r="L434">
        <f t="shared" si="516"/>
        <v>0</v>
      </c>
      <c r="M434">
        <f t="shared" si="516"/>
        <v>0</v>
      </c>
      <c r="N434">
        <f t="shared" si="516"/>
        <v>0</v>
      </c>
      <c r="O434">
        <f t="shared" si="516"/>
        <v>0</v>
      </c>
      <c r="P434">
        <f t="shared" si="516"/>
        <v>0</v>
      </c>
      <c r="Q434">
        <f t="shared" si="516"/>
        <v>0</v>
      </c>
      <c r="R434">
        <f t="shared" si="516"/>
        <v>0</v>
      </c>
      <c r="S434">
        <f t="shared" si="516"/>
        <v>0</v>
      </c>
      <c r="T434">
        <f t="shared" si="516"/>
        <v>0</v>
      </c>
      <c r="U434">
        <f t="shared" si="516"/>
        <v>0</v>
      </c>
      <c r="V434">
        <f t="shared" si="516"/>
        <v>0</v>
      </c>
      <c r="W434">
        <f t="shared" si="516"/>
        <v>0</v>
      </c>
      <c r="X434">
        <f t="shared" si="516"/>
        <v>0</v>
      </c>
      <c r="Y434">
        <f t="shared" si="516"/>
        <v>0</v>
      </c>
      <c r="Z434">
        <f t="shared" si="516"/>
        <v>0</v>
      </c>
      <c r="AA434">
        <f t="shared" si="516"/>
        <v>0</v>
      </c>
      <c r="AB434">
        <f t="shared" si="516"/>
        <v>0</v>
      </c>
      <c r="AC434">
        <f t="shared" si="516"/>
        <v>0</v>
      </c>
      <c r="AD434">
        <f t="shared" si="516"/>
        <v>0</v>
      </c>
      <c r="AE434">
        <f t="shared" si="516"/>
        <v>0</v>
      </c>
      <c r="AF434">
        <f t="shared" si="516"/>
        <v>0</v>
      </c>
      <c r="AG434">
        <f t="shared" si="516"/>
        <v>0</v>
      </c>
      <c r="AH434">
        <f t="shared" si="516"/>
        <v>0</v>
      </c>
      <c r="AI434">
        <f t="shared" si="516"/>
        <v>0</v>
      </c>
      <c r="AJ434">
        <f t="shared" si="516"/>
        <v>0</v>
      </c>
      <c r="AK434">
        <f t="shared" si="516"/>
        <v>0</v>
      </c>
      <c r="AL434">
        <f t="shared" si="516"/>
        <v>0</v>
      </c>
      <c r="AM434">
        <f t="shared" si="516"/>
        <v>0</v>
      </c>
      <c r="AN434">
        <f t="shared" si="516"/>
        <v>0</v>
      </c>
      <c r="AO434">
        <f t="shared" si="516"/>
        <v>0</v>
      </c>
      <c r="AP434">
        <f t="shared" si="516"/>
        <v>0</v>
      </c>
      <c r="AQ434">
        <f t="shared" si="516"/>
        <v>0</v>
      </c>
      <c r="AR434">
        <f t="shared" si="516"/>
        <v>0</v>
      </c>
      <c r="AS434">
        <f t="shared" si="516"/>
        <v>0</v>
      </c>
      <c r="AT434">
        <f t="shared" si="516"/>
        <v>184.51211016096855</v>
      </c>
      <c r="AU434">
        <f t="shared" si="516"/>
        <v>0</v>
      </c>
      <c r="AV434">
        <f t="shared" si="516"/>
        <v>0</v>
      </c>
      <c r="AW434">
        <f t="shared" si="516"/>
        <v>0</v>
      </c>
      <c r="AX434">
        <f t="shared" si="516"/>
        <v>0</v>
      </c>
      <c r="AY434">
        <f t="shared" si="516"/>
        <v>0</v>
      </c>
      <c r="AZ434">
        <f t="shared" si="516"/>
        <v>0</v>
      </c>
      <c r="BA434">
        <f t="shared" si="516"/>
        <v>0</v>
      </c>
      <c r="BB434">
        <f t="shared" si="516"/>
        <v>0</v>
      </c>
    </row>
    <row r="435" spans="2:54" ht="12.75">
      <c r="B435">
        <f aca="true" t="shared" si="517" ref="B435:BB435">IF(($BC326+$A$375)&gt;B$374,IF(($BC326-$A$375)&lt;B$374,$BG326,0),0)</f>
        <v>0</v>
      </c>
      <c r="C435">
        <f t="shared" si="517"/>
        <v>0</v>
      </c>
      <c r="D435">
        <f t="shared" si="517"/>
        <v>0</v>
      </c>
      <c r="E435">
        <f t="shared" si="517"/>
        <v>0</v>
      </c>
      <c r="F435">
        <f t="shared" si="517"/>
        <v>0</v>
      </c>
      <c r="G435">
        <f t="shared" si="517"/>
        <v>0</v>
      </c>
      <c r="H435">
        <f t="shared" si="517"/>
        <v>0</v>
      </c>
      <c r="I435">
        <f t="shared" si="517"/>
        <v>0</v>
      </c>
      <c r="J435">
        <f t="shared" si="517"/>
        <v>0</v>
      </c>
      <c r="K435">
        <f t="shared" si="517"/>
        <v>0</v>
      </c>
      <c r="L435">
        <f t="shared" si="517"/>
        <v>0</v>
      </c>
      <c r="M435">
        <f t="shared" si="517"/>
        <v>0</v>
      </c>
      <c r="N435">
        <f t="shared" si="517"/>
        <v>0</v>
      </c>
      <c r="O435">
        <f t="shared" si="517"/>
        <v>0</v>
      </c>
      <c r="P435">
        <f t="shared" si="517"/>
        <v>0</v>
      </c>
      <c r="Q435">
        <f t="shared" si="517"/>
        <v>0</v>
      </c>
      <c r="R435">
        <f t="shared" si="517"/>
        <v>0</v>
      </c>
      <c r="S435">
        <f t="shared" si="517"/>
        <v>0</v>
      </c>
      <c r="T435">
        <f t="shared" si="517"/>
        <v>0</v>
      </c>
      <c r="U435">
        <f t="shared" si="517"/>
        <v>0</v>
      </c>
      <c r="V435">
        <f t="shared" si="517"/>
        <v>0</v>
      </c>
      <c r="W435">
        <f t="shared" si="517"/>
        <v>0</v>
      </c>
      <c r="X435">
        <f t="shared" si="517"/>
        <v>0</v>
      </c>
      <c r="Y435">
        <f t="shared" si="517"/>
        <v>0</v>
      </c>
      <c r="Z435">
        <f t="shared" si="517"/>
        <v>0</v>
      </c>
      <c r="AA435">
        <f t="shared" si="517"/>
        <v>0</v>
      </c>
      <c r="AB435">
        <f t="shared" si="517"/>
        <v>0</v>
      </c>
      <c r="AC435">
        <f t="shared" si="517"/>
        <v>0</v>
      </c>
      <c r="AD435">
        <f t="shared" si="517"/>
        <v>0</v>
      </c>
      <c r="AE435">
        <f t="shared" si="517"/>
        <v>0</v>
      </c>
      <c r="AF435">
        <f t="shared" si="517"/>
        <v>0</v>
      </c>
      <c r="AG435">
        <f t="shared" si="517"/>
        <v>0</v>
      </c>
      <c r="AH435">
        <f t="shared" si="517"/>
        <v>0</v>
      </c>
      <c r="AI435">
        <f t="shared" si="517"/>
        <v>0</v>
      </c>
      <c r="AJ435">
        <f t="shared" si="517"/>
        <v>0</v>
      </c>
      <c r="AK435">
        <f t="shared" si="517"/>
        <v>0</v>
      </c>
      <c r="AL435">
        <f t="shared" si="517"/>
        <v>0</v>
      </c>
      <c r="AM435">
        <f t="shared" si="517"/>
        <v>0</v>
      </c>
      <c r="AN435">
        <f t="shared" si="517"/>
        <v>0</v>
      </c>
      <c r="AO435">
        <f t="shared" si="517"/>
        <v>0</v>
      </c>
      <c r="AP435">
        <f t="shared" si="517"/>
        <v>0</v>
      </c>
      <c r="AQ435">
        <f t="shared" si="517"/>
        <v>0</v>
      </c>
      <c r="AR435">
        <f t="shared" si="517"/>
        <v>0</v>
      </c>
      <c r="AS435">
        <f t="shared" si="517"/>
        <v>179.332479930665</v>
      </c>
      <c r="AT435">
        <f t="shared" si="517"/>
        <v>179.332479930665</v>
      </c>
      <c r="AU435">
        <f t="shared" si="517"/>
        <v>0</v>
      </c>
      <c r="AV435">
        <f t="shared" si="517"/>
        <v>0</v>
      </c>
      <c r="AW435">
        <f t="shared" si="517"/>
        <v>0</v>
      </c>
      <c r="AX435">
        <f t="shared" si="517"/>
        <v>0</v>
      </c>
      <c r="AY435">
        <f t="shared" si="517"/>
        <v>0</v>
      </c>
      <c r="AZ435">
        <f t="shared" si="517"/>
        <v>0</v>
      </c>
      <c r="BA435">
        <f t="shared" si="517"/>
        <v>0</v>
      </c>
      <c r="BB435">
        <f t="shared" si="517"/>
        <v>0</v>
      </c>
    </row>
    <row r="436" spans="2:54" ht="12.75">
      <c r="B436">
        <f aca="true" t="shared" si="518" ref="B436:BB436">IF(($BC327+$A$375)&gt;B$374,IF(($BC327-$A$375)&lt;B$374,$BG327,0),0)</f>
        <v>0</v>
      </c>
      <c r="C436">
        <f t="shared" si="518"/>
        <v>0</v>
      </c>
      <c r="D436">
        <f t="shared" si="518"/>
        <v>0</v>
      </c>
      <c r="E436">
        <f t="shared" si="518"/>
        <v>0</v>
      </c>
      <c r="F436">
        <f t="shared" si="518"/>
        <v>0</v>
      </c>
      <c r="G436">
        <f t="shared" si="518"/>
        <v>0</v>
      </c>
      <c r="H436">
        <f t="shared" si="518"/>
        <v>0</v>
      </c>
      <c r="I436">
        <f t="shared" si="518"/>
        <v>0</v>
      </c>
      <c r="J436">
        <f t="shared" si="518"/>
        <v>0</v>
      </c>
      <c r="K436">
        <f t="shared" si="518"/>
        <v>0</v>
      </c>
      <c r="L436">
        <f t="shared" si="518"/>
        <v>0</v>
      </c>
      <c r="M436">
        <f t="shared" si="518"/>
        <v>0</v>
      </c>
      <c r="N436">
        <f t="shared" si="518"/>
        <v>0</v>
      </c>
      <c r="O436">
        <f t="shared" si="518"/>
        <v>0</v>
      </c>
      <c r="P436">
        <f t="shared" si="518"/>
        <v>0</v>
      </c>
      <c r="Q436">
        <f t="shared" si="518"/>
        <v>0</v>
      </c>
      <c r="R436">
        <f t="shared" si="518"/>
        <v>0</v>
      </c>
      <c r="S436">
        <f t="shared" si="518"/>
        <v>0</v>
      </c>
      <c r="T436">
        <f t="shared" si="518"/>
        <v>0</v>
      </c>
      <c r="U436">
        <f t="shared" si="518"/>
        <v>0</v>
      </c>
      <c r="V436">
        <f t="shared" si="518"/>
        <v>0</v>
      </c>
      <c r="W436">
        <f t="shared" si="518"/>
        <v>0</v>
      </c>
      <c r="X436">
        <f t="shared" si="518"/>
        <v>0</v>
      </c>
      <c r="Y436">
        <f t="shared" si="518"/>
        <v>0</v>
      </c>
      <c r="Z436">
        <f t="shared" si="518"/>
        <v>0</v>
      </c>
      <c r="AA436">
        <f t="shared" si="518"/>
        <v>0</v>
      </c>
      <c r="AB436">
        <f t="shared" si="518"/>
        <v>0</v>
      </c>
      <c r="AC436">
        <f t="shared" si="518"/>
        <v>0</v>
      </c>
      <c r="AD436">
        <f t="shared" si="518"/>
        <v>0</v>
      </c>
      <c r="AE436">
        <f t="shared" si="518"/>
        <v>0</v>
      </c>
      <c r="AF436">
        <f t="shared" si="518"/>
        <v>0</v>
      </c>
      <c r="AG436">
        <f t="shared" si="518"/>
        <v>0</v>
      </c>
      <c r="AH436">
        <f t="shared" si="518"/>
        <v>0</v>
      </c>
      <c r="AI436">
        <f t="shared" si="518"/>
        <v>0</v>
      </c>
      <c r="AJ436">
        <f t="shared" si="518"/>
        <v>0</v>
      </c>
      <c r="AK436">
        <f t="shared" si="518"/>
        <v>0</v>
      </c>
      <c r="AL436">
        <f t="shared" si="518"/>
        <v>0</v>
      </c>
      <c r="AM436">
        <f t="shared" si="518"/>
        <v>0</v>
      </c>
      <c r="AN436">
        <f t="shared" si="518"/>
        <v>0</v>
      </c>
      <c r="AO436">
        <f t="shared" si="518"/>
        <v>0</v>
      </c>
      <c r="AP436">
        <f t="shared" si="518"/>
        <v>0</v>
      </c>
      <c r="AQ436">
        <f t="shared" si="518"/>
        <v>0</v>
      </c>
      <c r="AR436">
        <f t="shared" si="518"/>
        <v>177.22597333331456</v>
      </c>
      <c r="AS436">
        <f t="shared" si="518"/>
        <v>177.22597333331456</v>
      </c>
      <c r="AT436">
        <f t="shared" si="518"/>
        <v>0</v>
      </c>
      <c r="AU436">
        <f t="shared" si="518"/>
        <v>0</v>
      </c>
      <c r="AV436">
        <f t="shared" si="518"/>
        <v>0</v>
      </c>
      <c r="AW436">
        <f t="shared" si="518"/>
        <v>0</v>
      </c>
      <c r="AX436">
        <f t="shared" si="518"/>
        <v>0</v>
      </c>
      <c r="AY436">
        <f t="shared" si="518"/>
        <v>0</v>
      </c>
      <c r="AZ436">
        <f t="shared" si="518"/>
        <v>0</v>
      </c>
      <c r="BA436">
        <f t="shared" si="518"/>
        <v>0</v>
      </c>
      <c r="BB436">
        <f t="shared" si="518"/>
        <v>0</v>
      </c>
    </row>
    <row r="437" spans="2:54" ht="12.75">
      <c r="B437">
        <f aca="true" t="shared" si="519" ref="B437:BB437">IF(($BC328+$A$375)&gt;B$374,IF(($BC328-$A$375)&lt;B$374,$BG328,0),0)</f>
        <v>0</v>
      </c>
      <c r="C437">
        <f t="shared" si="519"/>
        <v>0</v>
      </c>
      <c r="D437">
        <f t="shared" si="519"/>
        <v>0</v>
      </c>
      <c r="E437">
        <f t="shared" si="519"/>
        <v>0</v>
      </c>
      <c r="F437">
        <f t="shared" si="519"/>
        <v>0</v>
      </c>
      <c r="G437">
        <f t="shared" si="519"/>
        <v>0</v>
      </c>
      <c r="H437">
        <f t="shared" si="519"/>
        <v>0</v>
      </c>
      <c r="I437">
        <f t="shared" si="519"/>
        <v>0</v>
      </c>
      <c r="J437">
        <f t="shared" si="519"/>
        <v>0</v>
      </c>
      <c r="K437">
        <f t="shared" si="519"/>
        <v>0</v>
      </c>
      <c r="L437">
        <f t="shared" si="519"/>
        <v>0</v>
      </c>
      <c r="M437">
        <f t="shared" si="519"/>
        <v>0</v>
      </c>
      <c r="N437">
        <f t="shared" si="519"/>
        <v>0</v>
      </c>
      <c r="O437">
        <f t="shared" si="519"/>
        <v>0</v>
      </c>
      <c r="P437">
        <f t="shared" si="519"/>
        <v>0</v>
      </c>
      <c r="Q437">
        <f t="shared" si="519"/>
        <v>0</v>
      </c>
      <c r="R437">
        <f t="shared" si="519"/>
        <v>0</v>
      </c>
      <c r="S437">
        <f t="shared" si="519"/>
        <v>0</v>
      </c>
      <c r="T437">
        <f t="shared" si="519"/>
        <v>0</v>
      </c>
      <c r="U437">
        <f t="shared" si="519"/>
        <v>0</v>
      </c>
      <c r="V437">
        <f t="shared" si="519"/>
        <v>0</v>
      </c>
      <c r="W437">
        <f t="shared" si="519"/>
        <v>0</v>
      </c>
      <c r="X437">
        <f t="shared" si="519"/>
        <v>0</v>
      </c>
      <c r="Y437">
        <f t="shared" si="519"/>
        <v>0</v>
      </c>
      <c r="Z437">
        <f t="shared" si="519"/>
        <v>0</v>
      </c>
      <c r="AA437">
        <f t="shared" si="519"/>
        <v>0</v>
      </c>
      <c r="AB437">
        <f t="shared" si="519"/>
        <v>0</v>
      </c>
      <c r="AC437">
        <f t="shared" si="519"/>
        <v>0</v>
      </c>
      <c r="AD437">
        <f t="shared" si="519"/>
        <v>0</v>
      </c>
      <c r="AE437">
        <f t="shared" si="519"/>
        <v>0</v>
      </c>
      <c r="AF437">
        <f t="shared" si="519"/>
        <v>0</v>
      </c>
      <c r="AG437">
        <f t="shared" si="519"/>
        <v>0</v>
      </c>
      <c r="AH437">
        <f t="shared" si="519"/>
        <v>0</v>
      </c>
      <c r="AI437">
        <f t="shared" si="519"/>
        <v>0</v>
      </c>
      <c r="AJ437">
        <f t="shared" si="519"/>
        <v>0</v>
      </c>
      <c r="AK437">
        <f t="shared" si="519"/>
        <v>0</v>
      </c>
      <c r="AL437">
        <f t="shared" si="519"/>
        <v>0</v>
      </c>
      <c r="AM437">
        <f t="shared" si="519"/>
        <v>0</v>
      </c>
      <c r="AN437">
        <f t="shared" si="519"/>
        <v>0</v>
      </c>
      <c r="AO437">
        <f t="shared" si="519"/>
        <v>0</v>
      </c>
      <c r="AP437">
        <f t="shared" si="519"/>
        <v>0</v>
      </c>
      <c r="AQ437">
        <f t="shared" si="519"/>
        <v>177.89267466405903</v>
      </c>
      <c r="AR437">
        <f t="shared" si="519"/>
        <v>177.89267466405903</v>
      </c>
      <c r="AS437">
        <f t="shared" si="519"/>
        <v>0</v>
      </c>
      <c r="AT437">
        <f t="shared" si="519"/>
        <v>0</v>
      </c>
      <c r="AU437">
        <f t="shared" si="519"/>
        <v>0</v>
      </c>
      <c r="AV437">
        <f t="shared" si="519"/>
        <v>0</v>
      </c>
      <c r="AW437">
        <f t="shared" si="519"/>
        <v>0</v>
      </c>
      <c r="AX437">
        <f t="shared" si="519"/>
        <v>0</v>
      </c>
      <c r="AY437">
        <f t="shared" si="519"/>
        <v>0</v>
      </c>
      <c r="AZ437">
        <f t="shared" si="519"/>
        <v>0</v>
      </c>
      <c r="BA437">
        <f t="shared" si="519"/>
        <v>0</v>
      </c>
      <c r="BB437">
        <f t="shared" si="519"/>
        <v>0</v>
      </c>
    </row>
    <row r="438" spans="2:54" ht="12.75">
      <c r="B438">
        <f aca="true" t="shared" si="520" ref="B438:BB438">IF(($BC329+$A$375)&gt;B$374,IF(($BC329-$A$375)&lt;B$374,$BG329,0),0)</f>
        <v>0</v>
      </c>
      <c r="C438">
        <f t="shared" si="520"/>
        <v>0</v>
      </c>
      <c r="D438">
        <f t="shared" si="520"/>
        <v>0</v>
      </c>
      <c r="E438">
        <f t="shared" si="520"/>
        <v>0</v>
      </c>
      <c r="F438">
        <f t="shared" si="520"/>
        <v>0</v>
      </c>
      <c r="G438">
        <f t="shared" si="520"/>
        <v>0</v>
      </c>
      <c r="H438">
        <f t="shared" si="520"/>
        <v>0</v>
      </c>
      <c r="I438">
        <f t="shared" si="520"/>
        <v>0</v>
      </c>
      <c r="J438">
        <f t="shared" si="520"/>
        <v>0</v>
      </c>
      <c r="K438">
        <f t="shared" si="520"/>
        <v>0</v>
      </c>
      <c r="L438">
        <f t="shared" si="520"/>
        <v>0</v>
      </c>
      <c r="M438">
        <f t="shared" si="520"/>
        <v>0</v>
      </c>
      <c r="N438">
        <f t="shared" si="520"/>
        <v>0</v>
      </c>
      <c r="O438">
        <f t="shared" si="520"/>
        <v>0</v>
      </c>
      <c r="P438">
        <f t="shared" si="520"/>
        <v>0</v>
      </c>
      <c r="Q438">
        <f t="shared" si="520"/>
        <v>0</v>
      </c>
      <c r="R438">
        <f t="shared" si="520"/>
        <v>0</v>
      </c>
      <c r="S438">
        <f t="shared" si="520"/>
        <v>0</v>
      </c>
      <c r="T438">
        <f t="shared" si="520"/>
        <v>0</v>
      </c>
      <c r="U438">
        <f t="shared" si="520"/>
        <v>0</v>
      </c>
      <c r="V438">
        <f t="shared" si="520"/>
        <v>0</v>
      </c>
      <c r="W438">
        <f t="shared" si="520"/>
        <v>0</v>
      </c>
      <c r="X438">
        <f t="shared" si="520"/>
        <v>0</v>
      </c>
      <c r="Y438">
        <f t="shared" si="520"/>
        <v>0</v>
      </c>
      <c r="Z438">
        <f t="shared" si="520"/>
        <v>0</v>
      </c>
      <c r="AA438">
        <f t="shared" si="520"/>
        <v>0</v>
      </c>
      <c r="AB438">
        <f t="shared" si="520"/>
        <v>0</v>
      </c>
      <c r="AC438">
        <f t="shared" si="520"/>
        <v>0</v>
      </c>
      <c r="AD438">
        <f t="shared" si="520"/>
        <v>0</v>
      </c>
      <c r="AE438">
        <f t="shared" si="520"/>
        <v>0</v>
      </c>
      <c r="AF438">
        <f t="shared" si="520"/>
        <v>0</v>
      </c>
      <c r="AG438">
        <f t="shared" si="520"/>
        <v>0</v>
      </c>
      <c r="AH438">
        <f t="shared" si="520"/>
        <v>0</v>
      </c>
      <c r="AI438">
        <f t="shared" si="520"/>
        <v>0</v>
      </c>
      <c r="AJ438">
        <f t="shared" si="520"/>
        <v>0</v>
      </c>
      <c r="AK438">
        <f t="shared" si="520"/>
        <v>0</v>
      </c>
      <c r="AL438">
        <f t="shared" si="520"/>
        <v>0</v>
      </c>
      <c r="AM438">
        <f t="shared" si="520"/>
        <v>0</v>
      </c>
      <c r="AN438">
        <f t="shared" si="520"/>
        <v>0</v>
      </c>
      <c r="AO438">
        <f t="shared" si="520"/>
        <v>0</v>
      </c>
      <c r="AP438">
        <f t="shared" si="520"/>
        <v>181.26929950099145</v>
      </c>
      <c r="AQ438">
        <f t="shared" si="520"/>
        <v>181.26929950099145</v>
      </c>
      <c r="AR438">
        <f t="shared" si="520"/>
        <v>0</v>
      </c>
      <c r="AS438">
        <f t="shared" si="520"/>
        <v>0</v>
      </c>
      <c r="AT438">
        <f t="shared" si="520"/>
        <v>0</v>
      </c>
      <c r="AU438">
        <f t="shared" si="520"/>
        <v>0</v>
      </c>
      <c r="AV438">
        <f t="shared" si="520"/>
        <v>0</v>
      </c>
      <c r="AW438">
        <f t="shared" si="520"/>
        <v>0</v>
      </c>
      <c r="AX438">
        <f t="shared" si="520"/>
        <v>0</v>
      </c>
      <c r="AY438">
        <f t="shared" si="520"/>
        <v>0</v>
      </c>
      <c r="AZ438">
        <f t="shared" si="520"/>
        <v>0</v>
      </c>
      <c r="BA438">
        <f t="shared" si="520"/>
        <v>0</v>
      </c>
      <c r="BB438">
        <f t="shared" si="520"/>
        <v>0</v>
      </c>
    </row>
    <row r="439" spans="2:54" ht="12.75">
      <c r="B439">
        <f aca="true" t="shared" si="521" ref="B439:BB439">IF(($BC330+$A$375)&gt;B$374,IF(($BC330-$A$375)&lt;B$374,$BG330,0),0)</f>
        <v>0</v>
      </c>
      <c r="C439">
        <f t="shared" si="521"/>
        <v>0</v>
      </c>
      <c r="D439">
        <f t="shared" si="521"/>
        <v>0</v>
      </c>
      <c r="E439">
        <f t="shared" si="521"/>
        <v>0</v>
      </c>
      <c r="F439">
        <f t="shared" si="521"/>
        <v>0</v>
      </c>
      <c r="G439">
        <f t="shared" si="521"/>
        <v>0</v>
      </c>
      <c r="H439">
        <f t="shared" si="521"/>
        <v>0</v>
      </c>
      <c r="I439">
        <f t="shared" si="521"/>
        <v>0</v>
      </c>
      <c r="J439">
        <f t="shared" si="521"/>
        <v>0</v>
      </c>
      <c r="K439">
        <f t="shared" si="521"/>
        <v>0</v>
      </c>
      <c r="L439">
        <f t="shared" si="521"/>
        <v>0</v>
      </c>
      <c r="M439">
        <f t="shared" si="521"/>
        <v>0</v>
      </c>
      <c r="N439">
        <f t="shared" si="521"/>
        <v>0</v>
      </c>
      <c r="O439">
        <f t="shared" si="521"/>
        <v>0</v>
      </c>
      <c r="P439">
        <f t="shared" si="521"/>
        <v>0</v>
      </c>
      <c r="Q439">
        <f t="shared" si="521"/>
        <v>0</v>
      </c>
      <c r="R439">
        <f t="shared" si="521"/>
        <v>0</v>
      </c>
      <c r="S439">
        <f t="shared" si="521"/>
        <v>0</v>
      </c>
      <c r="T439">
        <f t="shared" si="521"/>
        <v>0</v>
      </c>
      <c r="U439">
        <f t="shared" si="521"/>
        <v>0</v>
      </c>
      <c r="V439">
        <f t="shared" si="521"/>
        <v>0</v>
      </c>
      <c r="W439">
        <f t="shared" si="521"/>
        <v>0</v>
      </c>
      <c r="X439">
        <f t="shared" si="521"/>
        <v>0</v>
      </c>
      <c r="Y439">
        <f t="shared" si="521"/>
        <v>0</v>
      </c>
      <c r="Z439">
        <f t="shared" si="521"/>
        <v>0</v>
      </c>
      <c r="AA439">
        <f t="shared" si="521"/>
        <v>0</v>
      </c>
      <c r="AB439">
        <f t="shared" si="521"/>
        <v>0</v>
      </c>
      <c r="AC439">
        <f t="shared" si="521"/>
        <v>0</v>
      </c>
      <c r="AD439">
        <f t="shared" si="521"/>
        <v>0</v>
      </c>
      <c r="AE439">
        <f t="shared" si="521"/>
        <v>0</v>
      </c>
      <c r="AF439">
        <f t="shared" si="521"/>
        <v>0</v>
      </c>
      <c r="AG439">
        <f t="shared" si="521"/>
        <v>0</v>
      </c>
      <c r="AH439">
        <f t="shared" si="521"/>
        <v>0</v>
      </c>
      <c r="AI439">
        <f t="shared" si="521"/>
        <v>0</v>
      </c>
      <c r="AJ439">
        <f t="shared" si="521"/>
        <v>0</v>
      </c>
      <c r="AK439">
        <f t="shared" si="521"/>
        <v>0</v>
      </c>
      <c r="AL439">
        <f t="shared" si="521"/>
        <v>0</v>
      </c>
      <c r="AM439">
        <f t="shared" si="521"/>
        <v>0</v>
      </c>
      <c r="AN439">
        <f t="shared" si="521"/>
        <v>0</v>
      </c>
      <c r="AO439">
        <f t="shared" si="521"/>
        <v>187.50284429336097</v>
      </c>
      <c r="AP439">
        <f t="shared" si="521"/>
        <v>187.50284429336097</v>
      </c>
      <c r="AQ439">
        <f t="shared" si="521"/>
        <v>0</v>
      </c>
      <c r="AR439">
        <f t="shared" si="521"/>
        <v>0</v>
      </c>
      <c r="AS439">
        <f t="shared" si="521"/>
        <v>0</v>
      </c>
      <c r="AT439">
        <f t="shared" si="521"/>
        <v>0</v>
      </c>
      <c r="AU439">
        <f t="shared" si="521"/>
        <v>0</v>
      </c>
      <c r="AV439">
        <f t="shared" si="521"/>
        <v>0</v>
      </c>
      <c r="AW439">
        <f t="shared" si="521"/>
        <v>0</v>
      </c>
      <c r="AX439">
        <f t="shared" si="521"/>
        <v>0</v>
      </c>
      <c r="AY439">
        <f t="shared" si="521"/>
        <v>0</v>
      </c>
      <c r="AZ439">
        <f t="shared" si="521"/>
        <v>0</v>
      </c>
      <c r="BA439">
        <f t="shared" si="521"/>
        <v>0</v>
      </c>
      <c r="BB439">
        <f t="shared" si="521"/>
        <v>0</v>
      </c>
    </row>
    <row r="440" spans="2:54" ht="12.75">
      <c r="B440">
        <f aca="true" t="shared" si="522" ref="B440:BB440">IF(($BC331+$A$375)&gt;B$374,IF(($BC331-$A$375)&lt;B$374,$BG331,0),0)</f>
        <v>0</v>
      </c>
      <c r="C440">
        <f t="shared" si="522"/>
        <v>0</v>
      </c>
      <c r="D440">
        <f t="shared" si="522"/>
        <v>0</v>
      </c>
      <c r="E440">
        <f t="shared" si="522"/>
        <v>0</v>
      </c>
      <c r="F440">
        <f t="shared" si="522"/>
        <v>0</v>
      </c>
      <c r="G440">
        <f t="shared" si="522"/>
        <v>0</v>
      </c>
      <c r="H440">
        <f t="shared" si="522"/>
        <v>0</v>
      </c>
      <c r="I440">
        <f t="shared" si="522"/>
        <v>0</v>
      </c>
      <c r="J440">
        <f t="shared" si="522"/>
        <v>0</v>
      </c>
      <c r="K440">
        <f t="shared" si="522"/>
        <v>0</v>
      </c>
      <c r="L440">
        <f t="shared" si="522"/>
        <v>0</v>
      </c>
      <c r="M440">
        <f t="shared" si="522"/>
        <v>0</v>
      </c>
      <c r="N440">
        <f t="shared" si="522"/>
        <v>0</v>
      </c>
      <c r="O440">
        <f t="shared" si="522"/>
        <v>0</v>
      </c>
      <c r="P440">
        <f t="shared" si="522"/>
        <v>0</v>
      </c>
      <c r="Q440">
        <f t="shared" si="522"/>
        <v>0</v>
      </c>
      <c r="R440">
        <f t="shared" si="522"/>
        <v>0</v>
      </c>
      <c r="S440">
        <f t="shared" si="522"/>
        <v>0</v>
      </c>
      <c r="T440">
        <f t="shared" si="522"/>
        <v>0</v>
      </c>
      <c r="U440">
        <f t="shared" si="522"/>
        <v>0</v>
      </c>
      <c r="V440">
        <f t="shared" si="522"/>
        <v>0</v>
      </c>
      <c r="W440">
        <f t="shared" si="522"/>
        <v>0</v>
      </c>
      <c r="X440">
        <f t="shared" si="522"/>
        <v>0</v>
      </c>
      <c r="Y440">
        <f t="shared" si="522"/>
        <v>0</v>
      </c>
      <c r="Z440">
        <f t="shared" si="522"/>
        <v>0</v>
      </c>
      <c r="AA440">
        <f t="shared" si="522"/>
        <v>0</v>
      </c>
      <c r="AB440">
        <f t="shared" si="522"/>
        <v>0</v>
      </c>
      <c r="AC440">
        <f t="shared" si="522"/>
        <v>0</v>
      </c>
      <c r="AD440">
        <f t="shared" si="522"/>
        <v>0</v>
      </c>
      <c r="AE440">
        <f t="shared" si="522"/>
        <v>0</v>
      </c>
      <c r="AF440">
        <f t="shared" si="522"/>
        <v>0</v>
      </c>
      <c r="AG440">
        <f t="shared" si="522"/>
        <v>0</v>
      </c>
      <c r="AH440">
        <f t="shared" si="522"/>
        <v>0</v>
      </c>
      <c r="AI440">
        <f t="shared" si="522"/>
        <v>0</v>
      </c>
      <c r="AJ440">
        <f t="shared" si="522"/>
        <v>0</v>
      </c>
      <c r="AK440">
        <f t="shared" si="522"/>
        <v>0</v>
      </c>
      <c r="AL440">
        <f t="shared" si="522"/>
        <v>0</v>
      </c>
      <c r="AM440">
        <f t="shared" si="522"/>
        <v>0</v>
      </c>
      <c r="AN440">
        <f t="shared" si="522"/>
        <v>196.96535879995693</v>
      </c>
      <c r="AO440">
        <f t="shared" si="522"/>
        <v>196.96535879995693</v>
      </c>
      <c r="AP440">
        <f t="shared" si="522"/>
        <v>0</v>
      </c>
      <c r="AQ440">
        <f t="shared" si="522"/>
        <v>0</v>
      </c>
      <c r="AR440">
        <f t="shared" si="522"/>
        <v>0</v>
      </c>
      <c r="AS440">
        <f t="shared" si="522"/>
        <v>0</v>
      </c>
      <c r="AT440">
        <f t="shared" si="522"/>
        <v>0</v>
      </c>
      <c r="AU440">
        <f t="shared" si="522"/>
        <v>0</v>
      </c>
      <c r="AV440">
        <f t="shared" si="522"/>
        <v>0</v>
      </c>
      <c r="AW440">
        <f t="shared" si="522"/>
        <v>0</v>
      </c>
      <c r="AX440">
        <f t="shared" si="522"/>
        <v>0</v>
      </c>
      <c r="AY440">
        <f t="shared" si="522"/>
        <v>0</v>
      </c>
      <c r="AZ440">
        <f t="shared" si="522"/>
        <v>0</v>
      </c>
      <c r="BA440">
        <f t="shared" si="522"/>
        <v>0</v>
      </c>
      <c r="BB440">
        <f t="shared" si="522"/>
        <v>0</v>
      </c>
    </row>
    <row r="441" spans="2:54" ht="12.75">
      <c r="B441">
        <f aca="true" t="shared" si="523" ref="B441:BB441">IF(($BC332+$A$375)&gt;B$374,IF(($BC332-$A$375)&lt;B$374,$BG332,0),0)</f>
        <v>0</v>
      </c>
      <c r="C441">
        <f t="shared" si="523"/>
        <v>0</v>
      </c>
      <c r="D441">
        <f t="shared" si="523"/>
        <v>0</v>
      </c>
      <c r="E441">
        <f t="shared" si="523"/>
        <v>0</v>
      </c>
      <c r="F441">
        <f t="shared" si="523"/>
        <v>0</v>
      </c>
      <c r="G441">
        <f t="shared" si="523"/>
        <v>0</v>
      </c>
      <c r="H441">
        <f t="shared" si="523"/>
        <v>0</v>
      </c>
      <c r="I441">
        <f t="shared" si="523"/>
        <v>0</v>
      </c>
      <c r="J441">
        <f t="shared" si="523"/>
        <v>0</v>
      </c>
      <c r="K441">
        <f t="shared" si="523"/>
        <v>0</v>
      </c>
      <c r="L441">
        <f t="shared" si="523"/>
        <v>0</v>
      </c>
      <c r="M441">
        <f t="shared" si="523"/>
        <v>0</v>
      </c>
      <c r="N441">
        <f t="shared" si="523"/>
        <v>0</v>
      </c>
      <c r="O441">
        <f t="shared" si="523"/>
        <v>0</v>
      </c>
      <c r="P441">
        <f t="shared" si="523"/>
        <v>0</v>
      </c>
      <c r="Q441">
        <f t="shared" si="523"/>
        <v>0</v>
      </c>
      <c r="R441">
        <f t="shared" si="523"/>
        <v>0</v>
      </c>
      <c r="S441">
        <f t="shared" si="523"/>
        <v>0</v>
      </c>
      <c r="T441">
        <f t="shared" si="523"/>
        <v>0</v>
      </c>
      <c r="U441">
        <f t="shared" si="523"/>
        <v>0</v>
      </c>
      <c r="V441">
        <f t="shared" si="523"/>
        <v>0</v>
      </c>
      <c r="W441">
        <f t="shared" si="523"/>
        <v>0</v>
      </c>
      <c r="X441">
        <f t="shared" si="523"/>
        <v>0</v>
      </c>
      <c r="Y441">
        <f t="shared" si="523"/>
        <v>0</v>
      </c>
      <c r="Z441">
        <f t="shared" si="523"/>
        <v>0</v>
      </c>
      <c r="AA441">
        <f t="shared" si="523"/>
        <v>0</v>
      </c>
      <c r="AB441">
        <f t="shared" si="523"/>
        <v>0</v>
      </c>
      <c r="AC441">
        <f t="shared" si="523"/>
        <v>0</v>
      </c>
      <c r="AD441">
        <f t="shared" si="523"/>
        <v>0</v>
      </c>
      <c r="AE441">
        <f t="shared" si="523"/>
        <v>0</v>
      </c>
      <c r="AF441">
        <f t="shared" si="523"/>
        <v>0</v>
      </c>
      <c r="AG441">
        <f t="shared" si="523"/>
        <v>0</v>
      </c>
      <c r="AH441">
        <f t="shared" si="523"/>
        <v>0</v>
      </c>
      <c r="AI441">
        <f t="shared" si="523"/>
        <v>0</v>
      </c>
      <c r="AJ441">
        <f t="shared" si="523"/>
        <v>0</v>
      </c>
      <c r="AK441">
        <f t="shared" si="523"/>
        <v>0</v>
      </c>
      <c r="AL441">
        <f t="shared" si="523"/>
        <v>0</v>
      </c>
      <c r="AM441">
        <f t="shared" si="523"/>
        <v>210.312279468778</v>
      </c>
      <c r="AN441">
        <f t="shared" si="523"/>
        <v>210.312279468778</v>
      </c>
      <c r="AO441">
        <f t="shared" si="523"/>
        <v>0</v>
      </c>
      <c r="AP441">
        <f t="shared" si="523"/>
        <v>0</v>
      </c>
      <c r="AQ441">
        <f t="shared" si="523"/>
        <v>0</v>
      </c>
      <c r="AR441">
        <f t="shared" si="523"/>
        <v>0</v>
      </c>
      <c r="AS441">
        <f t="shared" si="523"/>
        <v>0</v>
      </c>
      <c r="AT441">
        <f t="shared" si="523"/>
        <v>0</v>
      </c>
      <c r="AU441">
        <f t="shared" si="523"/>
        <v>0</v>
      </c>
      <c r="AV441">
        <f t="shared" si="523"/>
        <v>0</v>
      </c>
      <c r="AW441">
        <f t="shared" si="523"/>
        <v>0</v>
      </c>
      <c r="AX441">
        <f t="shared" si="523"/>
        <v>0</v>
      </c>
      <c r="AY441">
        <f t="shared" si="523"/>
        <v>0</v>
      </c>
      <c r="AZ441">
        <f t="shared" si="523"/>
        <v>0</v>
      </c>
      <c r="BA441">
        <f t="shared" si="523"/>
        <v>0</v>
      </c>
      <c r="BB441">
        <f t="shared" si="523"/>
        <v>0</v>
      </c>
    </row>
    <row r="442" spans="2:54" ht="12.75">
      <c r="B442">
        <f aca="true" t="shared" si="524" ref="B442:BB442">IF(($BC333+$A$375)&gt;B$374,IF(($BC333-$A$375)&lt;B$374,$BG333,0),0)</f>
        <v>0</v>
      </c>
      <c r="C442">
        <f t="shared" si="524"/>
        <v>0</v>
      </c>
      <c r="D442">
        <f t="shared" si="524"/>
        <v>0</v>
      </c>
      <c r="E442">
        <f t="shared" si="524"/>
        <v>0</v>
      </c>
      <c r="F442">
        <f t="shared" si="524"/>
        <v>0</v>
      </c>
      <c r="G442">
        <f t="shared" si="524"/>
        <v>0</v>
      </c>
      <c r="H442">
        <f t="shared" si="524"/>
        <v>0</v>
      </c>
      <c r="I442">
        <f t="shared" si="524"/>
        <v>0</v>
      </c>
      <c r="J442">
        <f t="shared" si="524"/>
        <v>0</v>
      </c>
      <c r="K442">
        <f t="shared" si="524"/>
        <v>0</v>
      </c>
      <c r="L442">
        <f t="shared" si="524"/>
        <v>0</v>
      </c>
      <c r="M442">
        <f t="shared" si="524"/>
        <v>0</v>
      </c>
      <c r="N442">
        <f t="shared" si="524"/>
        <v>0</v>
      </c>
      <c r="O442">
        <f t="shared" si="524"/>
        <v>0</v>
      </c>
      <c r="P442">
        <f t="shared" si="524"/>
        <v>0</v>
      </c>
      <c r="Q442">
        <f t="shared" si="524"/>
        <v>0</v>
      </c>
      <c r="R442">
        <f t="shared" si="524"/>
        <v>0</v>
      </c>
      <c r="S442">
        <f t="shared" si="524"/>
        <v>0</v>
      </c>
      <c r="T442">
        <f t="shared" si="524"/>
        <v>0</v>
      </c>
      <c r="U442">
        <f t="shared" si="524"/>
        <v>0</v>
      </c>
      <c r="V442">
        <f t="shared" si="524"/>
        <v>0</v>
      </c>
      <c r="W442">
        <f t="shared" si="524"/>
        <v>0</v>
      </c>
      <c r="X442">
        <f t="shared" si="524"/>
        <v>0</v>
      </c>
      <c r="Y442">
        <f t="shared" si="524"/>
        <v>0</v>
      </c>
      <c r="Z442">
        <f t="shared" si="524"/>
        <v>0</v>
      </c>
      <c r="AA442">
        <f t="shared" si="524"/>
        <v>0</v>
      </c>
      <c r="AB442">
        <f t="shared" si="524"/>
        <v>0</v>
      </c>
      <c r="AC442">
        <f t="shared" si="524"/>
        <v>0</v>
      </c>
      <c r="AD442">
        <f t="shared" si="524"/>
        <v>0</v>
      </c>
      <c r="AE442">
        <f t="shared" si="524"/>
        <v>0</v>
      </c>
      <c r="AF442">
        <f t="shared" si="524"/>
        <v>0</v>
      </c>
      <c r="AG442">
        <f t="shared" si="524"/>
        <v>0</v>
      </c>
      <c r="AH442">
        <f t="shared" si="524"/>
        <v>0</v>
      </c>
      <c r="AI442">
        <f t="shared" si="524"/>
        <v>0</v>
      </c>
      <c r="AJ442">
        <f t="shared" si="524"/>
        <v>0</v>
      </c>
      <c r="AK442">
        <f t="shared" si="524"/>
        <v>0</v>
      </c>
      <c r="AL442">
        <f t="shared" si="524"/>
        <v>228.6030348986884</v>
      </c>
      <c r="AM442">
        <f t="shared" si="524"/>
        <v>228.6030348986884</v>
      </c>
      <c r="AN442">
        <f t="shared" si="524"/>
        <v>0</v>
      </c>
      <c r="AO442">
        <f t="shared" si="524"/>
        <v>0</v>
      </c>
      <c r="AP442">
        <f t="shared" si="524"/>
        <v>0</v>
      </c>
      <c r="AQ442">
        <f t="shared" si="524"/>
        <v>0</v>
      </c>
      <c r="AR442">
        <f t="shared" si="524"/>
        <v>0</v>
      </c>
      <c r="AS442">
        <f t="shared" si="524"/>
        <v>0</v>
      </c>
      <c r="AT442">
        <f t="shared" si="524"/>
        <v>0</v>
      </c>
      <c r="AU442">
        <f t="shared" si="524"/>
        <v>0</v>
      </c>
      <c r="AV442">
        <f t="shared" si="524"/>
        <v>0</v>
      </c>
      <c r="AW442">
        <f t="shared" si="524"/>
        <v>0</v>
      </c>
      <c r="AX442">
        <f t="shared" si="524"/>
        <v>0</v>
      </c>
      <c r="AY442">
        <f t="shared" si="524"/>
        <v>0</v>
      </c>
      <c r="AZ442">
        <f t="shared" si="524"/>
        <v>0</v>
      </c>
      <c r="BA442">
        <f t="shared" si="524"/>
        <v>0</v>
      </c>
      <c r="BB442">
        <f t="shared" si="524"/>
        <v>0</v>
      </c>
    </row>
    <row r="443" spans="2:54" ht="12.75">
      <c r="B443">
        <f aca="true" t="shared" si="525" ref="B443:BB443">IF(($BC334+$A$375)&gt;B$374,IF(($BC334-$A$375)&lt;B$374,$BG334,0),0)</f>
        <v>0</v>
      </c>
      <c r="C443">
        <f t="shared" si="525"/>
        <v>0</v>
      </c>
      <c r="D443">
        <f t="shared" si="525"/>
        <v>0</v>
      </c>
      <c r="E443">
        <f t="shared" si="525"/>
        <v>0</v>
      </c>
      <c r="F443">
        <f t="shared" si="525"/>
        <v>0</v>
      </c>
      <c r="G443">
        <f t="shared" si="525"/>
        <v>0</v>
      </c>
      <c r="H443">
        <f t="shared" si="525"/>
        <v>0</v>
      </c>
      <c r="I443">
        <f t="shared" si="525"/>
        <v>0</v>
      </c>
      <c r="J443">
        <f t="shared" si="525"/>
        <v>0</v>
      </c>
      <c r="K443">
        <f t="shared" si="525"/>
        <v>0</v>
      </c>
      <c r="L443">
        <f t="shared" si="525"/>
        <v>0</v>
      </c>
      <c r="M443">
        <f t="shared" si="525"/>
        <v>0</v>
      </c>
      <c r="N443">
        <f t="shared" si="525"/>
        <v>0</v>
      </c>
      <c r="O443">
        <f t="shared" si="525"/>
        <v>0</v>
      </c>
      <c r="P443">
        <f t="shared" si="525"/>
        <v>0</v>
      </c>
      <c r="Q443">
        <f t="shared" si="525"/>
        <v>0</v>
      </c>
      <c r="R443">
        <f t="shared" si="525"/>
        <v>0</v>
      </c>
      <c r="S443">
        <f t="shared" si="525"/>
        <v>0</v>
      </c>
      <c r="T443">
        <f t="shared" si="525"/>
        <v>0</v>
      </c>
      <c r="U443">
        <f t="shared" si="525"/>
        <v>0</v>
      </c>
      <c r="V443">
        <f t="shared" si="525"/>
        <v>0</v>
      </c>
      <c r="W443">
        <f t="shared" si="525"/>
        <v>0</v>
      </c>
      <c r="X443">
        <f t="shared" si="525"/>
        <v>0</v>
      </c>
      <c r="Y443">
        <f t="shared" si="525"/>
        <v>0</v>
      </c>
      <c r="Z443">
        <f t="shared" si="525"/>
        <v>0</v>
      </c>
      <c r="AA443">
        <f t="shared" si="525"/>
        <v>0</v>
      </c>
      <c r="AB443">
        <f t="shared" si="525"/>
        <v>0</v>
      </c>
      <c r="AC443">
        <f t="shared" si="525"/>
        <v>0</v>
      </c>
      <c r="AD443">
        <f t="shared" si="525"/>
        <v>0</v>
      </c>
      <c r="AE443">
        <f t="shared" si="525"/>
        <v>0</v>
      </c>
      <c r="AF443">
        <f t="shared" si="525"/>
        <v>0</v>
      </c>
      <c r="AG443">
        <f t="shared" si="525"/>
        <v>0</v>
      </c>
      <c r="AH443">
        <f t="shared" si="525"/>
        <v>0</v>
      </c>
      <c r="AI443">
        <f t="shared" si="525"/>
        <v>0</v>
      </c>
      <c r="AJ443">
        <f t="shared" si="525"/>
        <v>0</v>
      </c>
      <c r="AK443">
        <f t="shared" si="525"/>
        <v>253.5295494590876</v>
      </c>
      <c r="AL443">
        <f t="shared" si="525"/>
        <v>253.5295494590876</v>
      </c>
      <c r="AM443">
        <f t="shared" si="525"/>
        <v>0</v>
      </c>
      <c r="AN443">
        <f t="shared" si="525"/>
        <v>0</v>
      </c>
      <c r="AO443">
        <f t="shared" si="525"/>
        <v>0</v>
      </c>
      <c r="AP443">
        <f t="shared" si="525"/>
        <v>0</v>
      </c>
      <c r="AQ443">
        <f t="shared" si="525"/>
        <v>0</v>
      </c>
      <c r="AR443">
        <f t="shared" si="525"/>
        <v>0</v>
      </c>
      <c r="AS443">
        <f t="shared" si="525"/>
        <v>0</v>
      </c>
      <c r="AT443">
        <f t="shared" si="525"/>
        <v>0</v>
      </c>
      <c r="AU443">
        <f t="shared" si="525"/>
        <v>0</v>
      </c>
      <c r="AV443">
        <f t="shared" si="525"/>
        <v>0</v>
      </c>
      <c r="AW443">
        <f t="shared" si="525"/>
        <v>0</v>
      </c>
      <c r="AX443">
        <f t="shared" si="525"/>
        <v>0</v>
      </c>
      <c r="AY443">
        <f t="shared" si="525"/>
        <v>0</v>
      </c>
      <c r="AZ443">
        <f t="shared" si="525"/>
        <v>0</v>
      </c>
      <c r="BA443">
        <f t="shared" si="525"/>
        <v>0</v>
      </c>
      <c r="BB443">
        <f t="shared" si="525"/>
        <v>0</v>
      </c>
    </row>
    <row r="444" spans="2:54" ht="12.75">
      <c r="B444">
        <f aca="true" t="shared" si="526" ref="B444:BB444">IF(($BC335+$A$375)&gt;B$374,IF(($BC335-$A$375)&lt;B$374,$BG335,0),0)</f>
        <v>0</v>
      </c>
      <c r="C444">
        <f t="shared" si="526"/>
        <v>0</v>
      </c>
      <c r="D444">
        <f t="shared" si="526"/>
        <v>0</v>
      </c>
      <c r="E444">
        <f t="shared" si="526"/>
        <v>0</v>
      </c>
      <c r="F444">
        <f t="shared" si="526"/>
        <v>0</v>
      </c>
      <c r="G444">
        <f t="shared" si="526"/>
        <v>0</v>
      </c>
      <c r="H444">
        <f t="shared" si="526"/>
        <v>0</v>
      </c>
      <c r="I444">
        <f t="shared" si="526"/>
        <v>0</v>
      </c>
      <c r="J444">
        <f t="shared" si="526"/>
        <v>0</v>
      </c>
      <c r="K444">
        <f t="shared" si="526"/>
        <v>0</v>
      </c>
      <c r="L444">
        <f t="shared" si="526"/>
        <v>0</v>
      </c>
      <c r="M444">
        <f t="shared" si="526"/>
        <v>0</v>
      </c>
      <c r="N444">
        <f t="shared" si="526"/>
        <v>0</v>
      </c>
      <c r="O444">
        <f t="shared" si="526"/>
        <v>0</v>
      </c>
      <c r="P444">
        <f t="shared" si="526"/>
        <v>0</v>
      </c>
      <c r="Q444">
        <f t="shared" si="526"/>
        <v>0</v>
      </c>
      <c r="R444">
        <f t="shared" si="526"/>
        <v>0</v>
      </c>
      <c r="S444">
        <f t="shared" si="526"/>
        <v>0</v>
      </c>
      <c r="T444">
        <f t="shared" si="526"/>
        <v>0</v>
      </c>
      <c r="U444">
        <f t="shared" si="526"/>
        <v>0</v>
      </c>
      <c r="V444">
        <f t="shared" si="526"/>
        <v>0</v>
      </c>
      <c r="W444">
        <f t="shared" si="526"/>
        <v>0</v>
      </c>
      <c r="X444">
        <f t="shared" si="526"/>
        <v>0</v>
      </c>
      <c r="Y444">
        <f t="shared" si="526"/>
        <v>0</v>
      </c>
      <c r="Z444">
        <f t="shared" si="526"/>
        <v>0</v>
      </c>
      <c r="AA444">
        <f t="shared" si="526"/>
        <v>0</v>
      </c>
      <c r="AB444">
        <f t="shared" si="526"/>
        <v>0</v>
      </c>
      <c r="AC444">
        <f t="shared" si="526"/>
        <v>0</v>
      </c>
      <c r="AD444">
        <f t="shared" si="526"/>
        <v>0</v>
      </c>
      <c r="AE444">
        <f t="shared" si="526"/>
        <v>0</v>
      </c>
      <c r="AF444">
        <f t="shared" si="526"/>
        <v>0</v>
      </c>
      <c r="AG444">
        <f t="shared" si="526"/>
        <v>0</v>
      </c>
      <c r="AH444">
        <f t="shared" si="526"/>
        <v>0</v>
      </c>
      <c r="AI444">
        <f t="shared" si="526"/>
        <v>0</v>
      </c>
      <c r="AJ444">
        <f t="shared" si="526"/>
        <v>287.8560733349357</v>
      </c>
      <c r="AK444">
        <f t="shared" si="526"/>
        <v>0</v>
      </c>
      <c r="AL444">
        <f t="shared" si="526"/>
        <v>0</v>
      </c>
      <c r="AM444">
        <f t="shared" si="526"/>
        <v>0</v>
      </c>
      <c r="AN444">
        <f t="shared" si="526"/>
        <v>0</v>
      </c>
      <c r="AO444">
        <f t="shared" si="526"/>
        <v>0</v>
      </c>
      <c r="AP444">
        <f t="shared" si="526"/>
        <v>0</v>
      </c>
      <c r="AQ444">
        <f t="shared" si="526"/>
        <v>0</v>
      </c>
      <c r="AR444">
        <f t="shared" si="526"/>
        <v>0</v>
      </c>
      <c r="AS444">
        <f t="shared" si="526"/>
        <v>0</v>
      </c>
      <c r="AT444">
        <f t="shared" si="526"/>
        <v>0</v>
      </c>
      <c r="AU444">
        <f t="shared" si="526"/>
        <v>0</v>
      </c>
      <c r="AV444">
        <f t="shared" si="526"/>
        <v>0</v>
      </c>
      <c r="AW444">
        <f t="shared" si="526"/>
        <v>0</v>
      </c>
      <c r="AX444">
        <f t="shared" si="526"/>
        <v>0</v>
      </c>
      <c r="AY444">
        <f t="shared" si="526"/>
        <v>0</v>
      </c>
      <c r="AZ444">
        <f t="shared" si="526"/>
        <v>0</v>
      </c>
      <c r="BA444">
        <f t="shared" si="526"/>
        <v>0</v>
      </c>
      <c r="BB444">
        <f t="shared" si="526"/>
        <v>0</v>
      </c>
    </row>
    <row r="445" spans="2:54" ht="12.75">
      <c r="B445">
        <f aca="true" t="shared" si="527" ref="B445:BB445">IF(($BC336+$A$375)&gt;B$374,IF(($BC336-$A$375)&lt;B$374,$BG336,0),0)</f>
        <v>0</v>
      </c>
      <c r="C445">
        <f t="shared" si="527"/>
        <v>0</v>
      </c>
      <c r="D445">
        <f t="shared" si="527"/>
        <v>0</v>
      </c>
      <c r="E445">
        <f t="shared" si="527"/>
        <v>0</v>
      </c>
      <c r="F445">
        <f t="shared" si="527"/>
        <v>0</v>
      </c>
      <c r="G445">
        <f t="shared" si="527"/>
        <v>0</v>
      </c>
      <c r="H445">
        <f t="shared" si="527"/>
        <v>0</v>
      </c>
      <c r="I445">
        <f t="shared" si="527"/>
        <v>0</v>
      </c>
      <c r="J445">
        <f t="shared" si="527"/>
        <v>0</v>
      </c>
      <c r="K445">
        <f t="shared" si="527"/>
        <v>0</v>
      </c>
      <c r="L445">
        <f t="shared" si="527"/>
        <v>0</v>
      </c>
      <c r="M445">
        <f t="shared" si="527"/>
        <v>0</v>
      </c>
      <c r="N445">
        <f t="shared" si="527"/>
        <v>0</v>
      </c>
      <c r="O445">
        <f t="shared" si="527"/>
        <v>0</v>
      </c>
      <c r="P445">
        <f t="shared" si="527"/>
        <v>0</v>
      </c>
      <c r="Q445">
        <f t="shared" si="527"/>
        <v>0</v>
      </c>
      <c r="R445">
        <f t="shared" si="527"/>
        <v>0</v>
      </c>
      <c r="S445">
        <f t="shared" si="527"/>
        <v>0</v>
      </c>
      <c r="T445">
        <f t="shared" si="527"/>
        <v>0</v>
      </c>
      <c r="U445">
        <f t="shared" si="527"/>
        <v>0</v>
      </c>
      <c r="V445">
        <f t="shared" si="527"/>
        <v>0</v>
      </c>
      <c r="W445">
        <f t="shared" si="527"/>
        <v>0</v>
      </c>
      <c r="X445">
        <f t="shared" si="527"/>
        <v>0</v>
      </c>
      <c r="Y445">
        <f t="shared" si="527"/>
        <v>0</v>
      </c>
      <c r="Z445">
        <f t="shared" si="527"/>
        <v>0</v>
      </c>
      <c r="AA445">
        <f t="shared" si="527"/>
        <v>0</v>
      </c>
      <c r="AB445">
        <f t="shared" si="527"/>
        <v>0</v>
      </c>
      <c r="AC445">
        <f t="shared" si="527"/>
        <v>0</v>
      </c>
      <c r="AD445">
        <f t="shared" si="527"/>
        <v>0</v>
      </c>
      <c r="AE445">
        <f t="shared" si="527"/>
        <v>0</v>
      </c>
      <c r="AF445">
        <f t="shared" si="527"/>
        <v>0</v>
      </c>
      <c r="AG445">
        <f t="shared" si="527"/>
        <v>0</v>
      </c>
      <c r="AH445">
        <f t="shared" si="527"/>
        <v>336.31751985156956</v>
      </c>
      <c r="AI445">
        <f t="shared" si="527"/>
        <v>336.31751985156956</v>
      </c>
      <c r="AJ445">
        <f t="shared" si="527"/>
        <v>0</v>
      </c>
      <c r="AK445">
        <f t="shared" si="527"/>
        <v>0</v>
      </c>
      <c r="AL445">
        <f t="shared" si="527"/>
        <v>0</v>
      </c>
      <c r="AM445">
        <f t="shared" si="527"/>
        <v>0</v>
      </c>
      <c r="AN445">
        <f t="shared" si="527"/>
        <v>0</v>
      </c>
      <c r="AO445">
        <f t="shared" si="527"/>
        <v>0</v>
      </c>
      <c r="AP445">
        <f t="shared" si="527"/>
        <v>0</v>
      </c>
      <c r="AQ445">
        <f t="shared" si="527"/>
        <v>0</v>
      </c>
      <c r="AR445">
        <f t="shared" si="527"/>
        <v>0</v>
      </c>
      <c r="AS445">
        <f t="shared" si="527"/>
        <v>0</v>
      </c>
      <c r="AT445">
        <f t="shared" si="527"/>
        <v>0</v>
      </c>
      <c r="AU445">
        <f t="shared" si="527"/>
        <v>0</v>
      </c>
      <c r="AV445">
        <f t="shared" si="527"/>
        <v>0</v>
      </c>
      <c r="AW445">
        <f t="shared" si="527"/>
        <v>0</v>
      </c>
      <c r="AX445">
        <f t="shared" si="527"/>
        <v>0</v>
      </c>
      <c r="AY445">
        <f t="shared" si="527"/>
        <v>0</v>
      </c>
      <c r="AZ445">
        <f t="shared" si="527"/>
        <v>0</v>
      </c>
      <c r="BA445">
        <f t="shared" si="527"/>
        <v>0</v>
      </c>
      <c r="BB445">
        <f t="shared" si="527"/>
        <v>0</v>
      </c>
    </row>
    <row r="446" spans="2:54" ht="12.75">
      <c r="B446">
        <f aca="true" t="shared" si="528" ref="B446:BB446">IF(($BC337+$A$375)&gt;B$374,IF(($BC337-$A$375)&lt;B$374,$BG337,0),0)</f>
        <v>0</v>
      </c>
      <c r="C446">
        <f t="shared" si="528"/>
        <v>0</v>
      </c>
      <c r="D446">
        <f t="shared" si="528"/>
        <v>0</v>
      </c>
      <c r="E446">
        <f t="shared" si="528"/>
        <v>0</v>
      </c>
      <c r="F446">
        <f t="shared" si="528"/>
        <v>0</v>
      </c>
      <c r="G446">
        <f t="shared" si="528"/>
        <v>0</v>
      </c>
      <c r="H446">
        <f t="shared" si="528"/>
        <v>0</v>
      </c>
      <c r="I446">
        <f t="shared" si="528"/>
        <v>0</v>
      </c>
      <c r="J446">
        <f t="shared" si="528"/>
        <v>0</v>
      </c>
      <c r="K446">
        <f t="shared" si="528"/>
        <v>0</v>
      </c>
      <c r="L446">
        <f t="shared" si="528"/>
        <v>0</v>
      </c>
      <c r="M446">
        <f t="shared" si="528"/>
        <v>0</v>
      </c>
      <c r="N446">
        <f t="shared" si="528"/>
        <v>0</v>
      </c>
      <c r="O446">
        <f t="shared" si="528"/>
        <v>0</v>
      </c>
      <c r="P446">
        <f t="shared" si="528"/>
        <v>0</v>
      </c>
      <c r="Q446">
        <f t="shared" si="528"/>
        <v>0</v>
      </c>
      <c r="R446">
        <f t="shared" si="528"/>
        <v>0</v>
      </c>
      <c r="S446">
        <f t="shared" si="528"/>
        <v>0</v>
      </c>
      <c r="T446">
        <f t="shared" si="528"/>
        <v>0</v>
      </c>
      <c r="U446">
        <f t="shared" si="528"/>
        <v>0</v>
      </c>
      <c r="V446">
        <f t="shared" si="528"/>
        <v>0</v>
      </c>
      <c r="W446">
        <f t="shared" si="528"/>
        <v>0</v>
      </c>
      <c r="X446">
        <f t="shared" si="528"/>
        <v>0</v>
      </c>
      <c r="Y446">
        <f t="shared" si="528"/>
        <v>0</v>
      </c>
      <c r="Z446">
        <f t="shared" si="528"/>
        <v>0</v>
      </c>
      <c r="AA446">
        <f t="shared" si="528"/>
        <v>0</v>
      </c>
      <c r="AB446">
        <f t="shared" si="528"/>
        <v>0</v>
      </c>
      <c r="AC446">
        <f t="shared" si="528"/>
        <v>0</v>
      </c>
      <c r="AD446">
        <f t="shared" si="528"/>
        <v>0</v>
      </c>
      <c r="AE446">
        <f t="shared" si="528"/>
        <v>0</v>
      </c>
      <c r="AF446">
        <f t="shared" si="528"/>
        <v>0</v>
      </c>
      <c r="AG446">
        <f t="shared" si="528"/>
        <v>407.63020579544184</v>
      </c>
      <c r="AH446">
        <f t="shared" si="528"/>
        <v>407.63020579544184</v>
      </c>
      <c r="AI446">
        <f t="shared" si="528"/>
        <v>0</v>
      </c>
      <c r="AJ446">
        <f t="shared" si="528"/>
        <v>0</v>
      </c>
      <c r="AK446">
        <f t="shared" si="528"/>
        <v>0</v>
      </c>
      <c r="AL446">
        <f t="shared" si="528"/>
        <v>0</v>
      </c>
      <c r="AM446">
        <f t="shared" si="528"/>
        <v>0</v>
      </c>
      <c r="AN446">
        <f t="shared" si="528"/>
        <v>0</v>
      </c>
      <c r="AO446">
        <f t="shared" si="528"/>
        <v>0</v>
      </c>
      <c r="AP446">
        <f t="shared" si="528"/>
        <v>0</v>
      </c>
      <c r="AQ446">
        <f t="shared" si="528"/>
        <v>0</v>
      </c>
      <c r="AR446">
        <f t="shared" si="528"/>
        <v>0</v>
      </c>
      <c r="AS446">
        <f t="shared" si="528"/>
        <v>0</v>
      </c>
      <c r="AT446">
        <f t="shared" si="528"/>
        <v>0</v>
      </c>
      <c r="AU446">
        <f t="shared" si="528"/>
        <v>0</v>
      </c>
      <c r="AV446">
        <f t="shared" si="528"/>
        <v>0</v>
      </c>
      <c r="AW446">
        <f t="shared" si="528"/>
        <v>0</v>
      </c>
      <c r="AX446">
        <f t="shared" si="528"/>
        <v>0</v>
      </c>
      <c r="AY446">
        <f t="shared" si="528"/>
        <v>0</v>
      </c>
      <c r="AZ446">
        <f t="shared" si="528"/>
        <v>0</v>
      </c>
      <c r="BA446">
        <f t="shared" si="528"/>
        <v>0</v>
      </c>
      <c r="BB446">
        <f t="shared" si="528"/>
        <v>0</v>
      </c>
    </row>
    <row r="447" spans="2:54" ht="12.75">
      <c r="B447">
        <f aca="true" t="shared" si="529" ref="B447:BB447">IF(($BC338+$A$375)&gt;B$374,IF(($BC338-$A$375)&lt;B$374,$BG338,0),0)</f>
        <v>0</v>
      </c>
      <c r="C447">
        <f t="shared" si="529"/>
        <v>0</v>
      </c>
      <c r="D447">
        <f t="shared" si="529"/>
        <v>0</v>
      </c>
      <c r="E447">
        <f t="shared" si="529"/>
        <v>0</v>
      </c>
      <c r="F447">
        <f t="shared" si="529"/>
        <v>0</v>
      </c>
      <c r="G447">
        <f t="shared" si="529"/>
        <v>0</v>
      </c>
      <c r="H447">
        <f t="shared" si="529"/>
        <v>0</v>
      </c>
      <c r="I447">
        <f t="shared" si="529"/>
        <v>0</v>
      </c>
      <c r="J447">
        <f t="shared" si="529"/>
        <v>0</v>
      </c>
      <c r="K447">
        <f t="shared" si="529"/>
        <v>0</v>
      </c>
      <c r="L447">
        <f t="shared" si="529"/>
        <v>0</v>
      </c>
      <c r="M447">
        <f t="shared" si="529"/>
        <v>0</v>
      </c>
      <c r="N447">
        <f t="shared" si="529"/>
        <v>0</v>
      </c>
      <c r="O447">
        <f t="shared" si="529"/>
        <v>0</v>
      </c>
      <c r="P447">
        <f t="shared" si="529"/>
        <v>0</v>
      </c>
      <c r="Q447">
        <f t="shared" si="529"/>
        <v>0</v>
      </c>
      <c r="R447">
        <f t="shared" si="529"/>
        <v>0</v>
      </c>
      <c r="S447">
        <f t="shared" si="529"/>
        <v>0</v>
      </c>
      <c r="T447">
        <f t="shared" si="529"/>
        <v>0</v>
      </c>
      <c r="U447">
        <f t="shared" si="529"/>
        <v>0</v>
      </c>
      <c r="V447">
        <f t="shared" si="529"/>
        <v>0</v>
      </c>
      <c r="W447">
        <f t="shared" si="529"/>
        <v>0</v>
      </c>
      <c r="X447">
        <f t="shared" si="529"/>
        <v>0</v>
      </c>
      <c r="Y447">
        <f t="shared" si="529"/>
        <v>0</v>
      </c>
      <c r="Z447">
        <f t="shared" si="529"/>
        <v>0</v>
      </c>
      <c r="AA447">
        <f t="shared" si="529"/>
        <v>0</v>
      </c>
      <c r="AB447">
        <f t="shared" si="529"/>
        <v>0</v>
      </c>
      <c r="AC447">
        <f t="shared" si="529"/>
        <v>0</v>
      </c>
      <c r="AD447">
        <f t="shared" si="529"/>
        <v>0</v>
      </c>
      <c r="AE447">
        <f t="shared" si="529"/>
        <v>0</v>
      </c>
      <c r="AF447">
        <f t="shared" si="529"/>
        <v>519.6160211332659</v>
      </c>
      <c r="AG447">
        <f t="shared" si="529"/>
        <v>519.6160211332659</v>
      </c>
      <c r="AH447">
        <f t="shared" si="529"/>
        <v>0</v>
      </c>
      <c r="AI447">
        <f t="shared" si="529"/>
        <v>0</v>
      </c>
      <c r="AJ447">
        <f t="shared" si="529"/>
        <v>0</v>
      </c>
      <c r="AK447">
        <f t="shared" si="529"/>
        <v>0</v>
      </c>
      <c r="AL447">
        <f t="shared" si="529"/>
        <v>0</v>
      </c>
      <c r="AM447">
        <f t="shared" si="529"/>
        <v>0</v>
      </c>
      <c r="AN447">
        <f t="shared" si="529"/>
        <v>0</v>
      </c>
      <c r="AO447">
        <f t="shared" si="529"/>
        <v>0</v>
      </c>
      <c r="AP447">
        <f t="shared" si="529"/>
        <v>0</v>
      </c>
      <c r="AQ447">
        <f t="shared" si="529"/>
        <v>0</v>
      </c>
      <c r="AR447">
        <f t="shared" si="529"/>
        <v>0</v>
      </c>
      <c r="AS447">
        <f t="shared" si="529"/>
        <v>0</v>
      </c>
      <c r="AT447">
        <f t="shared" si="529"/>
        <v>0</v>
      </c>
      <c r="AU447">
        <f t="shared" si="529"/>
        <v>0</v>
      </c>
      <c r="AV447">
        <f t="shared" si="529"/>
        <v>0</v>
      </c>
      <c r="AW447">
        <f t="shared" si="529"/>
        <v>0</v>
      </c>
      <c r="AX447">
        <f t="shared" si="529"/>
        <v>0</v>
      </c>
      <c r="AY447">
        <f t="shared" si="529"/>
        <v>0</v>
      </c>
      <c r="AZ447">
        <f t="shared" si="529"/>
        <v>0</v>
      </c>
      <c r="BA447">
        <f t="shared" si="529"/>
        <v>0</v>
      </c>
      <c r="BB447">
        <f t="shared" si="529"/>
        <v>0</v>
      </c>
    </row>
    <row r="448" spans="2:54" ht="12.75">
      <c r="B448">
        <f aca="true" t="shared" si="530" ref="B448:BB448">IF(($BC339+$A$375)&gt;B$374,IF(($BC339-$A$375)&lt;B$374,$BG339,0),0)</f>
        <v>0</v>
      </c>
      <c r="C448">
        <f t="shared" si="530"/>
        <v>0</v>
      </c>
      <c r="D448">
        <f t="shared" si="530"/>
        <v>0</v>
      </c>
      <c r="E448">
        <f t="shared" si="530"/>
        <v>0</v>
      </c>
      <c r="F448">
        <f t="shared" si="530"/>
        <v>0</v>
      </c>
      <c r="G448">
        <f t="shared" si="530"/>
        <v>0</v>
      </c>
      <c r="H448">
        <f t="shared" si="530"/>
        <v>0</v>
      </c>
      <c r="I448">
        <f t="shared" si="530"/>
        <v>0</v>
      </c>
      <c r="J448">
        <f t="shared" si="530"/>
        <v>0</v>
      </c>
      <c r="K448">
        <f t="shared" si="530"/>
        <v>0</v>
      </c>
      <c r="L448">
        <f t="shared" si="530"/>
        <v>0</v>
      </c>
      <c r="M448">
        <f t="shared" si="530"/>
        <v>0</v>
      </c>
      <c r="N448">
        <f t="shared" si="530"/>
        <v>0</v>
      </c>
      <c r="O448">
        <f t="shared" si="530"/>
        <v>0</v>
      </c>
      <c r="P448">
        <f t="shared" si="530"/>
        <v>0</v>
      </c>
      <c r="Q448">
        <f t="shared" si="530"/>
        <v>0</v>
      </c>
      <c r="R448">
        <f t="shared" si="530"/>
        <v>0</v>
      </c>
      <c r="S448">
        <f t="shared" si="530"/>
        <v>0</v>
      </c>
      <c r="T448">
        <f t="shared" si="530"/>
        <v>0</v>
      </c>
      <c r="U448">
        <f t="shared" si="530"/>
        <v>0</v>
      </c>
      <c r="V448">
        <f t="shared" si="530"/>
        <v>0</v>
      </c>
      <c r="W448">
        <f t="shared" si="530"/>
        <v>0</v>
      </c>
      <c r="X448">
        <f t="shared" si="530"/>
        <v>0</v>
      </c>
      <c r="Y448">
        <f t="shared" si="530"/>
        <v>0</v>
      </c>
      <c r="Z448">
        <f t="shared" si="530"/>
        <v>0</v>
      </c>
      <c r="AA448">
        <f t="shared" si="530"/>
        <v>0</v>
      </c>
      <c r="AB448">
        <f t="shared" si="530"/>
        <v>0</v>
      </c>
      <c r="AC448">
        <f t="shared" si="530"/>
        <v>0</v>
      </c>
      <c r="AD448">
        <f t="shared" si="530"/>
        <v>0</v>
      </c>
      <c r="AE448">
        <f t="shared" si="530"/>
        <v>714.9828845539436</v>
      </c>
      <c r="AF448">
        <f t="shared" si="530"/>
        <v>0</v>
      </c>
      <c r="AG448">
        <f t="shared" si="530"/>
        <v>0</v>
      </c>
      <c r="AH448">
        <f t="shared" si="530"/>
        <v>0</v>
      </c>
      <c r="AI448">
        <f t="shared" si="530"/>
        <v>0</v>
      </c>
      <c r="AJ448">
        <f t="shared" si="530"/>
        <v>0</v>
      </c>
      <c r="AK448">
        <f t="shared" si="530"/>
        <v>0</v>
      </c>
      <c r="AL448">
        <f t="shared" si="530"/>
        <v>0</v>
      </c>
      <c r="AM448">
        <f t="shared" si="530"/>
        <v>0</v>
      </c>
      <c r="AN448">
        <f t="shared" si="530"/>
        <v>0</v>
      </c>
      <c r="AO448">
        <f t="shared" si="530"/>
        <v>0</v>
      </c>
      <c r="AP448">
        <f t="shared" si="530"/>
        <v>0</v>
      </c>
      <c r="AQ448">
        <f t="shared" si="530"/>
        <v>0</v>
      </c>
      <c r="AR448">
        <f t="shared" si="530"/>
        <v>0</v>
      </c>
      <c r="AS448">
        <f t="shared" si="530"/>
        <v>0</v>
      </c>
      <c r="AT448">
        <f t="shared" si="530"/>
        <v>0</v>
      </c>
      <c r="AU448">
        <f t="shared" si="530"/>
        <v>0</v>
      </c>
      <c r="AV448">
        <f t="shared" si="530"/>
        <v>0</v>
      </c>
      <c r="AW448">
        <f t="shared" si="530"/>
        <v>0</v>
      </c>
      <c r="AX448">
        <f t="shared" si="530"/>
        <v>0</v>
      </c>
      <c r="AY448">
        <f t="shared" si="530"/>
        <v>0</v>
      </c>
      <c r="AZ448">
        <f t="shared" si="530"/>
        <v>0</v>
      </c>
      <c r="BA448">
        <f t="shared" si="530"/>
        <v>0</v>
      </c>
      <c r="BB448">
        <f t="shared" si="530"/>
        <v>0</v>
      </c>
    </row>
    <row r="449" spans="2:54" ht="12.75">
      <c r="B449">
        <f aca="true" t="shared" si="531" ref="B449:BB449">IF(($BC340+$A$375)&gt;B$374,IF(($BC340-$A$375)&lt;B$374,$BG340,0),0)</f>
        <v>0</v>
      </c>
      <c r="C449">
        <f t="shared" si="531"/>
        <v>0</v>
      </c>
      <c r="D449">
        <f t="shared" si="531"/>
        <v>0</v>
      </c>
      <c r="E449">
        <f t="shared" si="531"/>
        <v>0</v>
      </c>
      <c r="F449">
        <f t="shared" si="531"/>
        <v>0</v>
      </c>
      <c r="G449">
        <f t="shared" si="531"/>
        <v>0</v>
      </c>
      <c r="H449">
        <f t="shared" si="531"/>
        <v>0</v>
      </c>
      <c r="I449">
        <f t="shared" si="531"/>
        <v>0</v>
      </c>
      <c r="J449">
        <f t="shared" si="531"/>
        <v>0</v>
      </c>
      <c r="K449">
        <f t="shared" si="531"/>
        <v>0</v>
      </c>
      <c r="L449">
        <f t="shared" si="531"/>
        <v>0</v>
      </c>
      <c r="M449">
        <f t="shared" si="531"/>
        <v>0</v>
      </c>
      <c r="N449">
        <f t="shared" si="531"/>
        <v>0</v>
      </c>
      <c r="O449">
        <f t="shared" si="531"/>
        <v>0</v>
      </c>
      <c r="P449">
        <f t="shared" si="531"/>
        <v>0</v>
      </c>
      <c r="Q449">
        <f t="shared" si="531"/>
        <v>0</v>
      </c>
      <c r="R449">
        <f t="shared" si="531"/>
        <v>0</v>
      </c>
      <c r="S449">
        <f t="shared" si="531"/>
        <v>0</v>
      </c>
      <c r="T449">
        <f t="shared" si="531"/>
        <v>0</v>
      </c>
      <c r="U449">
        <f t="shared" si="531"/>
        <v>0</v>
      </c>
      <c r="V449">
        <f t="shared" si="531"/>
        <v>0</v>
      </c>
      <c r="W449">
        <f t="shared" si="531"/>
        <v>0</v>
      </c>
      <c r="X449">
        <f t="shared" si="531"/>
        <v>0</v>
      </c>
      <c r="Y449">
        <f t="shared" si="531"/>
        <v>0</v>
      </c>
      <c r="Z449">
        <f t="shared" si="531"/>
        <v>0</v>
      </c>
      <c r="AA449">
        <f t="shared" si="531"/>
        <v>0</v>
      </c>
      <c r="AB449">
        <f t="shared" si="531"/>
        <v>0</v>
      </c>
      <c r="AC449">
        <f t="shared" si="531"/>
        <v>1127.237555380307</v>
      </c>
      <c r="AD449">
        <f t="shared" si="531"/>
        <v>1127.237555380307</v>
      </c>
      <c r="AE449">
        <f t="shared" si="531"/>
        <v>0</v>
      </c>
      <c r="AF449">
        <f t="shared" si="531"/>
        <v>0</v>
      </c>
      <c r="AG449">
        <f t="shared" si="531"/>
        <v>0</v>
      </c>
      <c r="AH449">
        <f t="shared" si="531"/>
        <v>0</v>
      </c>
      <c r="AI449">
        <f t="shared" si="531"/>
        <v>0</v>
      </c>
      <c r="AJ449">
        <f t="shared" si="531"/>
        <v>0</v>
      </c>
      <c r="AK449">
        <f t="shared" si="531"/>
        <v>0</v>
      </c>
      <c r="AL449">
        <f t="shared" si="531"/>
        <v>0</v>
      </c>
      <c r="AM449">
        <f t="shared" si="531"/>
        <v>0</v>
      </c>
      <c r="AN449">
        <f t="shared" si="531"/>
        <v>0</v>
      </c>
      <c r="AO449">
        <f t="shared" si="531"/>
        <v>0</v>
      </c>
      <c r="AP449">
        <f t="shared" si="531"/>
        <v>0</v>
      </c>
      <c r="AQ449">
        <f t="shared" si="531"/>
        <v>0</v>
      </c>
      <c r="AR449">
        <f t="shared" si="531"/>
        <v>0</v>
      </c>
      <c r="AS449">
        <f t="shared" si="531"/>
        <v>0</v>
      </c>
      <c r="AT449">
        <f t="shared" si="531"/>
        <v>0</v>
      </c>
      <c r="AU449">
        <f t="shared" si="531"/>
        <v>0</v>
      </c>
      <c r="AV449">
        <f t="shared" si="531"/>
        <v>0</v>
      </c>
      <c r="AW449">
        <f t="shared" si="531"/>
        <v>0</v>
      </c>
      <c r="AX449">
        <f t="shared" si="531"/>
        <v>0</v>
      </c>
      <c r="AY449">
        <f t="shared" si="531"/>
        <v>0</v>
      </c>
      <c r="AZ449">
        <f t="shared" si="531"/>
        <v>0</v>
      </c>
      <c r="BA449">
        <f t="shared" si="531"/>
        <v>0</v>
      </c>
      <c r="BB449">
        <f t="shared" si="531"/>
        <v>0</v>
      </c>
    </row>
    <row r="450" spans="2:54" ht="12.75">
      <c r="B450">
        <f aca="true" t="shared" si="532" ref="B450:BB450">IF(($BC341+$A$375)&gt;B$374,IF(($BC341-$A$375)&lt;B$374,$BG341,0),0)</f>
        <v>0</v>
      </c>
      <c r="C450">
        <f t="shared" si="532"/>
        <v>0</v>
      </c>
      <c r="D450">
        <f t="shared" si="532"/>
        <v>0</v>
      </c>
      <c r="E450">
        <f t="shared" si="532"/>
        <v>0</v>
      </c>
      <c r="F450">
        <f t="shared" si="532"/>
        <v>0</v>
      </c>
      <c r="G450">
        <f t="shared" si="532"/>
        <v>0</v>
      </c>
      <c r="H450">
        <f t="shared" si="532"/>
        <v>0</v>
      </c>
      <c r="I450">
        <f t="shared" si="532"/>
        <v>0</v>
      </c>
      <c r="J450">
        <f t="shared" si="532"/>
        <v>0</v>
      </c>
      <c r="K450">
        <f t="shared" si="532"/>
        <v>0</v>
      </c>
      <c r="L450">
        <f t="shared" si="532"/>
        <v>0</v>
      </c>
      <c r="M450">
        <f t="shared" si="532"/>
        <v>0</v>
      </c>
      <c r="N450">
        <f t="shared" si="532"/>
        <v>0</v>
      </c>
      <c r="O450">
        <f t="shared" si="532"/>
        <v>0</v>
      </c>
      <c r="P450">
        <f t="shared" si="532"/>
        <v>0</v>
      </c>
      <c r="Q450">
        <f t="shared" si="532"/>
        <v>0</v>
      </c>
      <c r="R450">
        <f t="shared" si="532"/>
        <v>0</v>
      </c>
      <c r="S450">
        <f t="shared" si="532"/>
        <v>0</v>
      </c>
      <c r="T450">
        <f t="shared" si="532"/>
        <v>0</v>
      </c>
      <c r="U450">
        <f t="shared" si="532"/>
        <v>0</v>
      </c>
      <c r="V450">
        <f t="shared" si="532"/>
        <v>0</v>
      </c>
      <c r="W450">
        <f t="shared" si="532"/>
        <v>0</v>
      </c>
      <c r="X450">
        <f t="shared" si="532"/>
        <v>0</v>
      </c>
      <c r="Y450">
        <f t="shared" si="532"/>
        <v>0</v>
      </c>
      <c r="Z450">
        <f t="shared" si="532"/>
        <v>0</v>
      </c>
      <c r="AA450">
        <f t="shared" si="532"/>
        <v>0</v>
      </c>
      <c r="AB450">
        <f t="shared" si="532"/>
        <v>2491.0888191751333</v>
      </c>
      <c r="AC450">
        <f t="shared" si="532"/>
        <v>2491.0888191751333</v>
      </c>
      <c r="AD450">
        <f t="shared" si="532"/>
        <v>0</v>
      </c>
      <c r="AE450">
        <f t="shared" si="532"/>
        <v>0</v>
      </c>
      <c r="AF450">
        <f t="shared" si="532"/>
        <v>0</v>
      </c>
      <c r="AG450">
        <f t="shared" si="532"/>
        <v>0</v>
      </c>
      <c r="AH450">
        <f t="shared" si="532"/>
        <v>0</v>
      </c>
      <c r="AI450">
        <f t="shared" si="532"/>
        <v>0</v>
      </c>
      <c r="AJ450">
        <f t="shared" si="532"/>
        <v>0</v>
      </c>
      <c r="AK450">
        <f t="shared" si="532"/>
        <v>0</v>
      </c>
      <c r="AL450">
        <f t="shared" si="532"/>
        <v>0</v>
      </c>
      <c r="AM450">
        <f t="shared" si="532"/>
        <v>0</v>
      </c>
      <c r="AN450">
        <f t="shared" si="532"/>
        <v>0</v>
      </c>
      <c r="AO450">
        <f t="shared" si="532"/>
        <v>0</v>
      </c>
      <c r="AP450">
        <f t="shared" si="532"/>
        <v>0</v>
      </c>
      <c r="AQ450">
        <f t="shared" si="532"/>
        <v>0</v>
      </c>
      <c r="AR450">
        <f t="shared" si="532"/>
        <v>0</v>
      </c>
      <c r="AS450">
        <f t="shared" si="532"/>
        <v>0</v>
      </c>
      <c r="AT450">
        <f t="shared" si="532"/>
        <v>0</v>
      </c>
      <c r="AU450">
        <f t="shared" si="532"/>
        <v>0</v>
      </c>
      <c r="AV450">
        <f t="shared" si="532"/>
        <v>0</v>
      </c>
      <c r="AW450">
        <f t="shared" si="532"/>
        <v>0</v>
      </c>
      <c r="AX450">
        <f t="shared" si="532"/>
        <v>0</v>
      </c>
      <c r="AY450">
        <f t="shared" si="532"/>
        <v>0</v>
      </c>
      <c r="AZ450">
        <f t="shared" si="532"/>
        <v>0</v>
      </c>
      <c r="BA450">
        <f t="shared" si="532"/>
        <v>0</v>
      </c>
      <c r="BB450">
        <f t="shared" si="532"/>
        <v>0</v>
      </c>
    </row>
    <row r="451" spans="2:54" ht="12.75">
      <c r="B451">
        <f aca="true" t="shared" si="533" ref="B451:BB451">IF(($BC342+$A$375)&gt;B$374,IF(($BC342-$A$375)&lt;B$374,$BG342,0),0)</f>
        <v>0</v>
      </c>
      <c r="C451">
        <f t="shared" si="533"/>
        <v>0</v>
      </c>
      <c r="D451">
        <f t="shared" si="533"/>
        <v>0</v>
      </c>
      <c r="E451">
        <f t="shared" si="533"/>
        <v>0</v>
      </c>
      <c r="F451">
        <f t="shared" si="533"/>
        <v>0</v>
      </c>
      <c r="G451">
        <f t="shared" si="533"/>
        <v>0</v>
      </c>
      <c r="H451">
        <f t="shared" si="533"/>
        <v>0</v>
      </c>
      <c r="I451">
        <f t="shared" si="533"/>
        <v>0</v>
      </c>
      <c r="J451">
        <f t="shared" si="533"/>
        <v>0</v>
      </c>
      <c r="K451">
        <f t="shared" si="533"/>
        <v>0</v>
      </c>
      <c r="L451">
        <f t="shared" si="533"/>
        <v>0</v>
      </c>
      <c r="M451">
        <f t="shared" si="533"/>
        <v>0</v>
      </c>
      <c r="N451">
        <f t="shared" si="533"/>
        <v>0</v>
      </c>
      <c r="O451">
        <f t="shared" si="533"/>
        <v>0</v>
      </c>
      <c r="P451">
        <f t="shared" si="533"/>
        <v>0</v>
      </c>
      <c r="Q451">
        <f t="shared" si="533"/>
        <v>0</v>
      </c>
      <c r="R451">
        <f t="shared" si="533"/>
        <v>0</v>
      </c>
      <c r="S451">
        <f t="shared" si="533"/>
        <v>0</v>
      </c>
      <c r="T451">
        <f t="shared" si="533"/>
        <v>0</v>
      </c>
      <c r="U451">
        <f t="shared" si="533"/>
        <v>0</v>
      </c>
      <c r="V451">
        <f t="shared" si="533"/>
        <v>0</v>
      </c>
      <c r="W451">
        <f t="shared" si="533"/>
        <v>0</v>
      </c>
      <c r="X451">
        <f t="shared" si="533"/>
        <v>0</v>
      </c>
      <c r="Y451">
        <f t="shared" si="533"/>
        <v>0</v>
      </c>
      <c r="Z451">
        <f t="shared" si="533"/>
        <v>0</v>
      </c>
      <c r="AA451">
        <f t="shared" si="533"/>
        <v>0</v>
      </c>
      <c r="AB451">
        <f t="shared" si="533"/>
        <v>21171.88018602566</v>
      </c>
      <c r="AC451">
        <f t="shared" si="533"/>
        <v>21171.88018602566</v>
      </c>
      <c r="AD451">
        <f t="shared" si="533"/>
        <v>0</v>
      </c>
      <c r="AE451">
        <f t="shared" si="533"/>
        <v>0</v>
      </c>
      <c r="AF451">
        <f t="shared" si="533"/>
        <v>0</v>
      </c>
      <c r="AG451">
        <f t="shared" si="533"/>
        <v>0</v>
      </c>
      <c r="AH451">
        <f t="shared" si="533"/>
        <v>0</v>
      </c>
      <c r="AI451">
        <f t="shared" si="533"/>
        <v>0</v>
      </c>
      <c r="AJ451">
        <f t="shared" si="533"/>
        <v>0</v>
      </c>
      <c r="AK451">
        <f t="shared" si="533"/>
        <v>0</v>
      </c>
      <c r="AL451">
        <f t="shared" si="533"/>
        <v>0</v>
      </c>
      <c r="AM451">
        <f t="shared" si="533"/>
        <v>0</v>
      </c>
      <c r="AN451">
        <f t="shared" si="533"/>
        <v>0</v>
      </c>
      <c r="AO451">
        <f t="shared" si="533"/>
        <v>0</v>
      </c>
      <c r="AP451">
        <f t="shared" si="533"/>
        <v>0</v>
      </c>
      <c r="AQ451">
        <f t="shared" si="533"/>
        <v>0</v>
      </c>
      <c r="AR451">
        <f t="shared" si="533"/>
        <v>0</v>
      </c>
      <c r="AS451">
        <f t="shared" si="533"/>
        <v>0</v>
      </c>
      <c r="AT451">
        <f t="shared" si="533"/>
        <v>0</v>
      </c>
      <c r="AU451">
        <f t="shared" si="533"/>
        <v>0</v>
      </c>
      <c r="AV451">
        <f t="shared" si="533"/>
        <v>0</v>
      </c>
      <c r="AW451">
        <f t="shared" si="533"/>
        <v>0</v>
      </c>
      <c r="AX451">
        <f t="shared" si="533"/>
        <v>0</v>
      </c>
      <c r="AY451">
        <f t="shared" si="533"/>
        <v>0</v>
      </c>
      <c r="AZ451">
        <f t="shared" si="533"/>
        <v>0</v>
      </c>
      <c r="BA451">
        <f t="shared" si="533"/>
        <v>0</v>
      </c>
      <c r="BB451">
        <f t="shared" si="533"/>
        <v>0</v>
      </c>
    </row>
    <row r="452" spans="2:54" ht="12.75">
      <c r="B452">
        <f aca="true" t="shared" si="534" ref="B452:BB452">IF(($BC343+$A$375)&gt;B$374,IF(($BC343-$A$375)&lt;B$374,$BG343,0),0)</f>
        <v>0</v>
      </c>
      <c r="C452">
        <f t="shared" si="534"/>
        <v>0</v>
      </c>
      <c r="D452">
        <f t="shared" si="534"/>
        <v>0</v>
      </c>
      <c r="E452">
        <f t="shared" si="534"/>
        <v>0</v>
      </c>
      <c r="F452">
        <f t="shared" si="534"/>
        <v>0</v>
      </c>
      <c r="G452">
        <f t="shared" si="534"/>
        <v>0</v>
      </c>
      <c r="H452">
        <f t="shared" si="534"/>
        <v>0</v>
      </c>
      <c r="I452">
        <f t="shared" si="534"/>
        <v>0</v>
      </c>
      <c r="J452">
        <f t="shared" si="534"/>
        <v>0</v>
      </c>
      <c r="K452">
        <f t="shared" si="534"/>
        <v>0</v>
      </c>
      <c r="L452">
        <f t="shared" si="534"/>
        <v>0</v>
      </c>
      <c r="M452">
        <f t="shared" si="534"/>
        <v>0</v>
      </c>
      <c r="N452">
        <f t="shared" si="534"/>
        <v>0</v>
      </c>
      <c r="O452">
        <f t="shared" si="534"/>
        <v>0</v>
      </c>
      <c r="P452">
        <f t="shared" si="534"/>
        <v>0</v>
      </c>
      <c r="Q452">
        <f t="shared" si="534"/>
        <v>0</v>
      </c>
      <c r="R452">
        <f t="shared" si="534"/>
        <v>0</v>
      </c>
      <c r="S452">
        <f t="shared" si="534"/>
        <v>0</v>
      </c>
      <c r="T452">
        <f t="shared" si="534"/>
        <v>0</v>
      </c>
      <c r="U452">
        <f t="shared" si="534"/>
        <v>0</v>
      </c>
      <c r="V452">
        <f t="shared" si="534"/>
        <v>0</v>
      </c>
      <c r="W452">
        <f t="shared" si="534"/>
        <v>0</v>
      </c>
      <c r="X452">
        <f t="shared" si="534"/>
        <v>0</v>
      </c>
      <c r="Y452">
        <f t="shared" si="534"/>
        <v>0</v>
      </c>
      <c r="Z452">
        <f t="shared" si="534"/>
        <v>0</v>
      </c>
      <c r="AA452">
        <f t="shared" si="534"/>
        <v>0</v>
      </c>
      <c r="AB452">
        <f t="shared" si="534"/>
        <v>0</v>
      </c>
      <c r="AC452">
        <f t="shared" si="534"/>
        <v>0</v>
      </c>
      <c r="AD452">
        <f t="shared" si="534"/>
        <v>2231.495384725303</v>
      </c>
      <c r="AE452">
        <f t="shared" si="534"/>
        <v>0</v>
      </c>
      <c r="AF452">
        <f t="shared" si="534"/>
        <v>0</v>
      </c>
      <c r="AG452">
        <f t="shared" si="534"/>
        <v>0</v>
      </c>
      <c r="AH452">
        <f t="shared" si="534"/>
        <v>0</v>
      </c>
      <c r="AI452">
        <f t="shared" si="534"/>
        <v>0</v>
      </c>
      <c r="AJ452">
        <f t="shared" si="534"/>
        <v>0</v>
      </c>
      <c r="AK452">
        <f t="shared" si="534"/>
        <v>0</v>
      </c>
      <c r="AL452">
        <f t="shared" si="534"/>
        <v>0</v>
      </c>
      <c r="AM452">
        <f t="shared" si="534"/>
        <v>0</v>
      </c>
      <c r="AN452">
        <f t="shared" si="534"/>
        <v>0</v>
      </c>
      <c r="AO452">
        <f t="shared" si="534"/>
        <v>0</v>
      </c>
      <c r="AP452">
        <f t="shared" si="534"/>
        <v>0</v>
      </c>
      <c r="AQ452">
        <f t="shared" si="534"/>
        <v>0</v>
      </c>
      <c r="AR452">
        <f t="shared" si="534"/>
        <v>0</v>
      </c>
      <c r="AS452">
        <f t="shared" si="534"/>
        <v>0</v>
      </c>
      <c r="AT452">
        <f t="shared" si="534"/>
        <v>0</v>
      </c>
      <c r="AU452">
        <f t="shared" si="534"/>
        <v>0</v>
      </c>
      <c r="AV452">
        <f t="shared" si="534"/>
        <v>0</v>
      </c>
      <c r="AW452">
        <f t="shared" si="534"/>
        <v>0</v>
      </c>
      <c r="AX452">
        <f t="shared" si="534"/>
        <v>0</v>
      </c>
      <c r="AY452">
        <f t="shared" si="534"/>
        <v>0</v>
      </c>
      <c r="AZ452">
        <f t="shared" si="534"/>
        <v>0</v>
      </c>
      <c r="BA452">
        <f t="shared" si="534"/>
        <v>0</v>
      </c>
      <c r="BB452">
        <f t="shared" si="534"/>
        <v>0</v>
      </c>
    </row>
    <row r="453" spans="2:54" ht="12.75">
      <c r="B453">
        <f aca="true" t="shared" si="535" ref="B453:BB453">IF(($BC344+$A$375)&gt;B$374,IF(($BC344-$A$375)&lt;B$374,$BG344,0),0)</f>
        <v>0</v>
      </c>
      <c r="C453">
        <f t="shared" si="535"/>
        <v>0</v>
      </c>
      <c r="D453">
        <f t="shared" si="535"/>
        <v>0</v>
      </c>
      <c r="E453">
        <f t="shared" si="535"/>
        <v>0</v>
      </c>
      <c r="F453">
        <f t="shared" si="535"/>
        <v>0</v>
      </c>
      <c r="G453">
        <f t="shared" si="535"/>
        <v>0</v>
      </c>
      <c r="H453">
        <f t="shared" si="535"/>
        <v>0</v>
      </c>
      <c r="I453">
        <f t="shared" si="535"/>
        <v>0</v>
      </c>
      <c r="J453">
        <f t="shared" si="535"/>
        <v>0</v>
      </c>
      <c r="K453">
        <f t="shared" si="535"/>
        <v>0</v>
      </c>
      <c r="L453">
        <f t="shared" si="535"/>
        <v>0</v>
      </c>
      <c r="M453">
        <f t="shared" si="535"/>
        <v>0</v>
      </c>
      <c r="N453">
        <f t="shared" si="535"/>
        <v>0</v>
      </c>
      <c r="O453">
        <f t="shared" si="535"/>
        <v>0</v>
      </c>
      <c r="P453">
        <f t="shared" si="535"/>
        <v>0</v>
      </c>
      <c r="Q453">
        <f t="shared" si="535"/>
        <v>0</v>
      </c>
      <c r="R453">
        <f t="shared" si="535"/>
        <v>0</v>
      </c>
      <c r="S453">
        <f t="shared" si="535"/>
        <v>0</v>
      </c>
      <c r="T453">
        <f t="shared" si="535"/>
        <v>0</v>
      </c>
      <c r="U453">
        <f t="shared" si="535"/>
        <v>0</v>
      </c>
      <c r="V453">
        <f t="shared" si="535"/>
        <v>0</v>
      </c>
      <c r="W453">
        <f t="shared" si="535"/>
        <v>0</v>
      </c>
      <c r="X453">
        <f t="shared" si="535"/>
        <v>0</v>
      </c>
      <c r="Y453">
        <f t="shared" si="535"/>
        <v>0</v>
      </c>
      <c r="Z453">
        <f t="shared" si="535"/>
        <v>0</v>
      </c>
      <c r="AA453">
        <f t="shared" si="535"/>
        <v>0</v>
      </c>
      <c r="AB453">
        <f t="shared" si="535"/>
        <v>0</v>
      </c>
      <c r="AC453">
        <f t="shared" si="535"/>
        <v>0</v>
      </c>
      <c r="AD453">
        <f t="shared" si="535"/>
        <v>0</v>
      </c>
      <c r="AE453">
        <f t="shared" si="535"/>
        <v>1263.8170804179827</v>
      </c>
      <c r="AF453">
        <f t="shared" si="535"/>
        <v>0</v>
      </c>
      <c r="AG453">
        <f t="shared" si="535"/>
        <v>0</v>
      </c>
      <c r="AH453">
        <f t="shared" si="535"/>
        <v>0</v>
      </c>
      <c r="AI453">
        <f t="shared" si="535"/>
        <v>0</v>
      </c>
      <c r="AJ453">
        <f t="shared" si="535"/>
        <v>0</v>
      </c>
      <c r="AK453">
        <f t="shared" si="535"/>
        <v>0</v>
      </c>
      <c r="AL453">
        <f t="shared" si="535"/>
        <v>0</v>
      </c>
      <c r="AM453">
        <f t="shared" si="535"/>
        <v>0</v>
      </c>
      <c r="AN453">
        <f t="shared" si="535"/>
        <v>0</v>
      </c>
      <c r="AO453">
        <f t="shared" si="535"/>
        <v>0</v>
      </c>
      <c r="AP453">
        <f t="shared" si="535"/>
        <v>0</v>
      </c>
      <c r="AQ453">
        <f t="shared" si="535"/>
        <v>0</v>
      </c>
      <c r="AR453">
        <f t="shared" si="535"/>
        <v>0</v>
      </c>
      <c r="AS453">
        <f t="shared" si="535"/>
        <v>0</v>
      </c>
      <c r="AT453">
        <f t="shared" si="535"/>
        <v>0</v>
      </c>
      <c r="AU453">
        <f t="shared" si="535"/>
        <v>0</v>
      </c>
      <c r="AV453">
        <f t="shared" si="535"/>
        <v>0</v>
      </c>
      <c r="AW453">
        <f t="shared" si="535"/>
        <v>0</v>
      </c>
      <c r="AX453">
        <f t="shared" si="535"/>
        <v>0</v>
      </c>
      <c r="AY453">
        <f t="shared" si="535"/>
        <v>0</v>
      </c>
      <c r="AZ453">
        <f t="shared" si="535"/>
        <v>0</v>
      </c>
      <c r="BA453">
        <f t="shared" si="535"/>
        <v>0</v>
      </c>
      <c r="BB453">
        <f t="shared" si="535"/>
        <v>0</v>
      </c>
    </row>
    <row r="454" spans="2:54" ht="12.75">
      <c r="B454">
        <f aca="true" t="shared" si="536" ref="B454:BB454">IF(($BC345+$A$375)&gt;B$374,IF(($BC345-$A$375)&lt;B$374,$BG345,0),0)</f>
        <v>0</v>
      </c>
      <c r="C454">
        <f t="shared" si="536"/>
        <v>0</v>
      </c>
      <c r="D454">
        <f t="shared" si="536"/>
        <v>0</v>
      </c>
      <c r="E454">
        <f t="shared" si="536"/>
        <v>0</v>
      </c>
      <c r="F454">
        <f t="shared" si="536"/>
        <v>0</v>
      </c>
      <c r="G454">
        <f t="shared" si="536"/>
        <v>0</v>
      </c>
      <c r="H454">
        <f t="shared" si="536"/>
        <v>0</v>
      </c>
      <c r="I454">
        <f t="shared" si="536"/>
        <v>0</v>
      </c>
      <c r="J454">
        <f t="shared" si="536"/>
        <v>0</v>
      </c>
      <c r="K454">
        <f t="shared" si="536"/>
        <v>0</v>
      </c>
      <c r="L454">
        <f t="shared" si="536"/>
        <v>0</v>
      </c>
      <c r="M454">
        <f t="shared" si="536"/>
        <v>0</v>
      </c>
      <c r="N454">
        <f t="shared" si="536"/>
        <v>0</v>
      </c>
      <c r="O454">
        <f t="shared" si="536"/>
        <v>0</v>
      </c>
      <c r="P454">
        <f t="shared" si="536"/>
        <v>0</v>
      </c>
      <c r="Q454">
        <f t="shared" si="536"/>
        <v>0</v>
      </c>
      <c r="R454">
        <f t="shared" si="536"/>
        <v>0</v>
      </c>
      <c r="S454">
        <f t="shared" si="536"/>
        <v>0</v>
      </c>
      <c r="T454">
        <f t="shared" si="536"/>
        <v>0</v>
      </c>
      <c r="U454">
        <f t="shared" si="536"/>
        <v>0</v>
      </c>
      <c r="V454">
        <f t="shared" si="536"/>
        <v>0</v>
      </c>
      <c r="W454">
        <f t="shared" si="536"/>
        <v>0</v>
      </c>
      <c r="X454">
        <f t="shared" si="536"/>
        <v>0</v>
      </c>
      <c r="Y454">
        <f t="shared" si="536"/>
        <v>0</v>
      </c>
      <c r="Z454">
        <f t="shared" si="536"/>
        <v>0</v>
      </c>
      <c r="AA454">
        <f t="shared" si="536"/>
        <v>0</v>
      </c>
      <c r="AB454">
        <f t="shared" si="536"/>
        <v>0</v>
      </c>
      <c r="AC454">
        <f t="shared" si="536"/>
        <v>0</v>
      </c>
      <c r="AD454">
        <f t="shared" si="536"/>
        <v>0</v>
      </c>
      <c r="AE454">
        <f t="shared" si="536"/>
        <v>0</v>
      </c>
      <c r="AF454">
        <f t="shared" si="536"/>
        <v>936.6828716465378</v>
      </c>
      <c r="AG454">
        <f t="shared" si="536"/>
        <v>936.6828716465378</v>
      </c>
      <c r="AH454">
        <f t="shared" si="536"/>
        <v>0</v>
      </c>
      <c r="AI454">
        <f t="shared" si="536"/>
        <v>0</v>
      </c>
      <c r="AJ454">
        <f t="shared" si="536"/>
        <v>0</v>
      </c>
      <c r="AK454">
        <f t="shared" si="536"/>
        <v>0</v>
      </c>
      <c r="AL454">
        <f t="shared" si="536"/>
        <v>0</v>
      </c>
      <c r="AM454">
        <f t="shared" si="536"/>
        <v>0</v>
      </c>
      <c r="AN454">
        <f t="shared" si="536"/>
        <v>0</v>
      </c>
      <c r="AO454">
        <f t="shared" si="536"/>
        <v>0</v>
      </c>
      <c r="AP454">
        <f t="shared" si="536"/>
        <v>0</v>
      </c>
      <c r="AQ454">
        <f t="shared" si="536"/>
        <v>0</v>
      </c>
      <c r="AR454">
        <f t="shared" si="536"/>
        <v>0</v>
      </c>
      <c r="AS454">
        <f t="shared" si="536"/>
        <v>0</v>
      </c>
      <c r="AT454">
        <f t="shared" si="536"/>
        <v>0</v>
      </c>
      <c r="AU454">
        <f t="shared" si="536"/>
        <v>0</v>
      </c>
      <c r="AV454">
        <f t="shared" si="536"/>
        <v>0</v>
      </c>
      <c r="AW454">
        <f t="shared" si="536"/>
        <v>0</v>
      </c>
      <c r="AX454">
        <f t="shared" si="536"/>
        <v>0</v>
      </c>
      <c r="AY454">
        <f t="shared" si="536"/>
        <v>0</v>
      </c>
      <c r="AZ454">
        <f t="shared" si="536"/>
        <v>0</v>
      </c>
      <c r="BA454">
        <f t="shared" si="536"/>
        <v>0</v>
      </c>
      <c r="BB454">
        <f t="shared" si="536"/>
        <v>0</v>
      </c>
    </row>
    <row r="455" spans="2:54" ht="12.75">
      <c r="B455">
        <f aca="true" t="shared" si="537" ref="B455:BB455">IF(($BC346+$A$375)&gt;B$374,IF(($BC346-$A$375)&lt;B$374,$BG346,0),0)</f>
        <v>0</v>
      </c>
      <c r="C455">
        <f t="shared" si="537"/>
        <v>0</v>
      </c>
      <c r="D455">
        <f t="shared" si="537"/>
        <v>0</v>
      </c>
      <c r="E455">
        <f t="shared" si="537"/>
        <v>0</v>
      </c>
      <c r="F455">
        <f t="shared" si="537"/>
        <v>0</v>
      </c>
      <c r="G455">
        <f t="shared" si="537"/>
        <v>0</v>
      </c>
      <c r="H455">
        <f t="shared" si="537"/>
        <v>0</v>
      </c>
      <c r="I455">
        <f t="shared" si="537"/>
        <v>0</v>
      </c>
      <c r="J455">
        <f t="shared" si="537"/>
        <v>0</v>
      </c>
      <c r="K455">
        <f t="shared" si="537"/>
        <v>0</v>
      </c>
      <c r="L455">
        <f t="shared" si="537"/>
        <v>0</v>
      </c>
      <c r="M455">
        <f t="shared" si="537"/>
        <v>0</v>
      </c>
      <c r="N455">
        <f t="shared" si="537"/>
        <v>0</v>
      </c>
      <c r="O455">
        <f t="shared" si="537"/>
        <v>0</v>
      </c>
      <c r="P455">
        <f t="shared" si="537"/>
        <v>0</v>
      </c>
      <c r="Q455">
        <f t="shared" si="537"/>
        <v>0</v>
      </c>
      <c r="R455">
        <f t="shared" si="537"/>
        <v>0</v>
      </c>
      <c r="S455">
        <f t="shared" si="537"/>
        <v>0</v>
      </c>
      <c r="T455">
        <f t="shared" si="537"/>
        <v>0</v>
      </c>
      <c r="U455">
        <f t="shared" si="537"/>
        <v>0</v>
      </c>
      <c r="V455">
        <f t="shared" si="537"/>
        <v>0</v>
      </c>
      <c r="W455">
        <f t="shared" si="537"/>
        <v>0</v>
      </c>
      <c r="X455">
        <f t="shared" si="537"/>
        <v>0</v>
      </c>
      <c r="Y455">
        <f t="shared" si="537"/>
        <v>0</v>
      </c>
      <c r="Z455">
        <f t="shared" si="537"/>
        <v>0</v>
      </c>
      <c r="AA455">
        <f t="shared" si="537"/>
        <v>0</v>
      </c>
      <c r="AB455">
        <f t="shared" si="537"/>
        <v>0</v>
      </c>
      <c r="AC455">
        <f t="shared" si="537"/>
        <v>0</v>
      </c>
      <c r="AD455">
        <f t="shared" si="537"/>
        <v>0</v>
      </c>
      <c r="AE455">
        <f t="shared" si="537"/>
        <v>0</v>
      </c>
      <c r="AF455">
        <f t="shared" si="537"/>
        <v>0</v>
      </c>
      <c r="AG455">
        <f t="shared" si="537"/>
        <v>787.7404190641885</v>
      </c>
      <c r="AH455">
        <f t="shared" si="537"/>
        <v>787.7404190641885</v>
      </c>
      <c r="AI455">
        <f t="shared" si="537"/>
        <v>0</v>
      </c>
      <c r="AJ455">
        <f t="shared" si="537"/>
        <v>0</v>
      </c>
      <c r="AK455">
        <f t="shared" si="537"/>
        <v>0</v>
      </c>
      <c r="AL455">
        <f t="shared" si="537"/>
        <v>0</v>
      </c>
      <c r="AM455">
        <f t="shared" si="537"/>
        <v>0</v>
      </c>
      <c r="AN455">
        <f t="shared" si="537"/>
        <v>0</v>
      </c>
      <c r="AO455">
        <f t="shared" si="537"/>
        <v>0</v>
      </c>
      <c r="AP455">
        <f t="shared" si="537"/>
        <v>0</v>
      </c>
      <c r="AQ455">
        <f t="shared" si="537"/>
        <v>0</v>
      </c>
      <c r="AR455">
        <f t="shared" si="537"/>
        <v>0</v>
      </c>
      <c r="AS455">
        <f t="shared" si="537"/>
        <v>0</v>
      </c>
      <c r="AT455">
        <f t="shared" si="537"/>
        <v>0</v>
      </c>
      <c r="AU455">
        <f t="shared" si="537"/>
        <v>0</v>
      </c>
      <c r="AV455">
        <f t="shared" si="537"/>
        <v>0</v>
      </c>
      <c r="AW455">
        <f t="shared" si="537"/>
        <v>0</v>
      </c>
      <c r="AX455">
        <f t="shared" si="537"/>
        <v>0</v>
      </c>
      <c r="AY455">
        <f t="shared" si="537"/>
        <v>0</v>
      </c>
      <c r="AZ455">
        <f t="shared" si="537"/>
        <v>0</v>
      </c>
      <c r="BA455">
        <f t="shared" si="537"/>
        <v>0</v>
      </c>
      <c r="BB455">
        <f t="shared" si="537"/>
        <v>0</v>
      </c>
    </row>
    <row r="456" spans="2:54" ht="12.75">
      <c r="B456">
        <f aca="true" t="shared" si="538" ref="B456:BB456">IF(($BC347+$A$375)&gt;B$374,IF(($BC347-$A$375)&lt;B$374,$BG347,0),0)</f>
        <v>0</v>
      </c>
      <c r="C456">
        <f t="shared" si="538"/>
        <v>0</v>
      </c>
      <c r="D456">
        <f t="shared" si="538"/>
        <v>0</v>
      </c>
      <c r="E456">
        <f t="shared" si="538"/>
        <v>0</v>
      </c>
      <c r="F456">
        <f t="shared" si="538"/>
        <v>0</v>
      </c>
      <c r="G456">
        <f t="shared" si="538"/>
        <v>0</v>
      </c>
      <c r="H456">
        <f t="shared" si="538"/>
        <v>0</v>
      </c>
      <c r="I456">
        <f t="shared" si="538"/>
        <v>0</v>
      </c>
      <c r="J456">
        <f t="shared" si="538"/>
        <v>0</v>
      </c>
      <c r="K456">
        <f t="shared" si="538"/>
        <v>0</v>
      </c>
      <c r="L456">
        <f t="shared" si="538"/>
        <v>0</v>
      </c>
      <c r="M456">
        <f t="shared" si="538"/>
        <v>0</v>
      </c>
      <c r="N456">
        <f t="shared" si="538"/>
        <v>0</v>
      </c>
      <c r="O456">
        <f t="shared" si="538"/>
        <v>0</v>
      </c>
      <c r="P456">
        <f t="shared" si="538"/>
        <v>0</v>
      </c>
      <c r="Q456">
        <f t="shared" si="538"/>
        <v>0</v>
      </c>
      <c r="R456">
        <f t="shared" si="538"/>
        <v>0</v>
      </c>
      <c r="S456">
        <f t="shared" si="538"/>
        <v>0</v>
      </c>
      <c r="T456">
        <f t="shared" si="538"/>
        <v>0</v>
      </c>
      <c r="U456">
        <f t="shared" si="538"/>
        <v>0</v>
      </c>
      <c r="V456">
        <f t="shared" si="538"/>
        <v>0</v>
      </c>
      <c r="W456">
        <f t="shared" si="538"/>
        <v>0</v>
      </c>
      <c r="X456">
        <f t="shared" si="538"/>
        <v>0</v>
      </c>
      <c r="Y456">
        <f t="shared" si="538"/>
        <v>0</v>
      </c>
      <c r="Z456">
        <f t="shared" si="538"/>
        <v>0</v>
      </c>
      <c r="AA456">
        <f t="shared" si="538"/>
        <v>0</v>
      </c>
      <c r="AB456">
        <f t="shared" si="538"/>
        <v>0</v>
      </c>
      <c r="AC456">
        <f t="shared" si="538"/>
        <v>0</v>
      </c>
      <c r="AD456">
        <f t="shared" si="538"/>
        <v>0</v>
      </c>
      <c r="AE456">
        <f t="shared" si="538"/>
        <v>0</v>
      </c>
      <c r="AF456">
        <f t="shared" si="538"/>
        <v>0</v>
      </c>
      <c r="AG456">
        <f t="shared" si="538"/>
        <v>0</v>
      </c>
      <c r="AH456">
        <f t="shared" si="538"/>
        <v>719.0411388496702</v>
      </c>
      <c r="AI456">
        <f t="shared" si="538"/>
        <v>0</v>
      </c>
      <c r="AJ456">
        <f t="shared" si="538"/>
        <v>0</v>
      </c>
      <c r="AK456">
        <f t="shared" si="538"/>
        <v>0</v>
      </c>
      <c r="AL456">
        <f t="shared" si="538"/>
        <v>0</v>
      </c>
      <c r="AM456">
        <f t="shared" si="538"/>
        <v>0</v>
      </c>
      <c r="AN456">
        <f t="shared" si="538"/>
        <v>0</v>
      </c>
      <c r="AO456">
        <f t="shared" si="538"/>
        <v>0</v>
      </c>
      <c r="AP456">
        <f t="shared" si="538"/>
        <v>0</v>
      </c>
      <c r="AQ456">
        <f t="shared" si="538"/>
        <v>0</v>
      </c>
      <c r="AR456">
        <f t="shared" si="538"/>
        <v>0</v>
      </c>
      <c r="AS456">
        <f t="shared" si="538"/>
        <v>0</v>
      </c>
      <c r="AT456">
        <f t="shared" si="538"/>
        <v>0</v>
      </c>
      <c r="AU456">
        <f t="shared" si="538"/>
        <v>0</v>
      </c>
      <c r="AV456">
        <f t="shared" si="538"/>
        <v>0</v>
      </c>
      <c r="AW456">
        <f t="shared" si="538"/>
        <v>0</v>
      </c>
      <c r="AX456">
        <f t="shared" si="538"/>
        <v>0</v>
      </c>
      <c r="AY456">
        <f t="shared" si="538"/>
        <v>0</v>
      </c>
      <c r="AZ456">
        <f t="shared" si="538"/>
        <v>0</v>
      </c>
      <c r="BA456">
        <f t="shared" si="538"/>
        <v>0</v>
      </c>
      <c r="BB456">
        <f t="shared" si="538"/>
        <v>0</v>
      </c>
    </row>
    <row r="457" spans="2:54" ht="12.75">
      <c r="B457">
        <f aca="true" t="shared" si="539" ref="B457:BB457">IF(($BC348+$A$375)&gt;B$374,IF(($BC348-$A$375)&lt;B$374,$BG348,0),0)</f>
        <v>0</v>
      </c>
      <c r="C457">
        <f t="shared" si="539"/>
        <v>0</v>
      </c>
      <c r="D457">
        <f t="shared" si="539"/>
        <v>0</v>
      </c>
      <c r="E457">
        <f t="shared" si="539"/>
        <v>0</v>
      </c>
      <c r="F457">
        <f t="shared" si="539"/>
        <v>0</v>
      </c>
      <c r="G457">
        <f t="shared" si="539"/>
        <v>0</v>
      </c>
      <c r="H457">
        <f t="shared" si="539"/>
        <v>0</v>
      </c>
      <c r="I457">
        <f t="shared" si="539"/>
        <v>0</v>
      </c>
      <c r="J457">
        <f t="shared" si="539"/>
        <v>0</v>
      </c>
      <c r="K457">
        <f t="shared" si="539"/>
        <v>0</v>
      </c>
      <c r="L457">
        <f t="shared" si="539"/>
        <v>0</v>
      </c>
      <c r="M457">
        <f t="shared" si="539"/>
        <v>0</v>
      </c>
      <c r="N457">
        <f t="shared" si="539"/>
        <v>0</v>
      </c>
      <c r="O457">
        <f t="shared" si="539"/>
        <v>0</v>
      </c>
      <c r="P457">
        <f t="shared" si="539"/>
        <v>0</v>
      </c>
      <c r="Q457">
        <f t="shared" si="539"/>
        <v>0</v>
      </c>
      <c r="R457">
        <f t="shared" si="539"/>
        <v>0</v>
      </c>
      <c r="S457">
        <f t="shared" si="539"/>
        <v>0</v>
      </c>
      <c r="T457">
        <f t="shared" si="539"/>
        <v>0</v>
      </c>
      <c r="U457">
        <f t="shared" si="539"/>
        <v>0</v>
      </c>
      <c r="V457">
        <f t="shared" si="539"/>
        <v>0</v>
      </c>
      <c r="W457">
        <f t="shared" si="539"/>
        <v>0</v>
      </c>
      <c r="X457">
        <f t="shared" si="539"/>
        <v>0</v>
      </c>
      <c r="Y457">
        <f t="shared" si="539"/>
        <v>0</v>
      </c>
      <c r="Z457">
        <f t="shared" si="539"/>
        <v>0</v>
      </c>
      <c r="AA457">
        <f t="shared" si="539"/>
        <v>0</v>
      </c>
      <c r="AB457">
        <f t="shared" si="539"/>
        <v>0</v>
      </c>
      <c r="AC457">
        <f t="shared" si="539"/>
        <v>0</v>
      </c>
      <c r="AD457">
        <f t="shared" si="539"/>
        <v>0</v>
      </c>
      <c r="AE457">
        <f t="shared" si="539"/>
        <v>0</v>
      </c>
      <c r="AF457">
        <f t="shared" si="539"/>
        <v>0</v>
      </c>
      <c r="AG457">
        <f t="shared" si="539"/>
        <v>0</v>
      </c>
      <c r="AH457">
        <f t="shared" si="539"/>
        <v>0</v>
      </c>
      <c r="AI457">
        <f t="shared" si="539"/>
        <v>700.5980407420363</v>
      </c>
      <c r="AJ457">
        <f t="shared" si="539"/>
        <v>0</v>
      </c>
      <c r="AK457">
        <f t="shared" si="539"/>
        <v>0</v>
      </c>
      <c r="AL457">
        <f t="shared" si="539"/>
        <v>0</v>
      </c>
      <c r="AM457">
        <f t="shared" si="539"/>
        <v>0</v>
      </c>
      <c r="AN457">
        <f t="shared" si="539"/>
        <v>0</v>
      </c>
      <c r="AO457">
        <f t="shared" si="539"/>
        <v>0</v>
      </c>
      <c r="AP457">
        <f t="shared" si="539"/>
        <v>0</v>
      </c>
      <c r="AQ457">
        <f t="shared" si="539"/>
        <v>0</v>
      </c>
      <c r="AR457">
        <f t="shared" si="539"/>
        <v>0</v>
      </c>
      <c r="AS457">
        <f t="shared" si="539"/>
        <v>0</v>
      </c>
      <c r="AT457">
        <f t="shared" si="539"/>
        <v>0</v>
      </c>
      <c r="AU457">
        <f t="shared" si="539"/>
        <v>0</v>
      </c>
      <c r="AV457">
        <f t="shared" si="539"/>
        <v>0</v>
      </c>
      <c r="AW457">
        <f t="shared" si="539"/>
        <v>0</v>
      </c>
      <c r="AX457">
        <f t="shared" si="539"/>
        <v>0</v>
      </c>
      <c r="AY457">
        <f t="shared" si="539"/>
        <v>0</v>
      </c>
      <c r="AZ457">
        <f t="shared" si="539"/>
        <v>0</v>
      </c>
      <c r="BA457">
        <f t="shared" si="539"/>
        <v>0</v>
      </c>
      <c r="BB457">
        <f t="shared" si="539"/>
        <v>0</v>
      </c>
    </row>
    <row r="458" spans="2:54" ht="12.75">
      <c r="B458">
        <f aca="true" t="shared" si="540" ref="B458:BB458">IF(($BC349+$A$375)&gt;B$374,IF(($BC349-$A$375)&lt;B$374,$BG349,0),0)</f>
        <v>0</v>
      </c>
      <c r="C458">
        <f t="shared" si="540"/>
        <v>0</v>
      </c>
      <c r="D458">
        <f t="shared" si="540"/>
        <v>0</v>
      </c>
      <c r="E458">
        <f t="shared" si="540"/>
        <v>0</v>
      </c>
      <c r="F458">
        <f t="shared" si="540"/>
        <v>0</v>
      </c>
      <c r="G458">
        <f t="shared" si="540"/>
        <v>0</v>
      </c>
      <c r="H458">
        <f t="shared" si="540"/>
        <v>0</v>
      </c>
      <c r="I458">
        <f t="shared" si="540"/>
        <v>0</v>
      </c>
      <c r="J458">
        <f t="shared" si="540"/>
        <v>0</v>
      </c>
      <c r="K458">
        <f t="shared" si="540"/>
        <v>0</v>
      </c>
      <c r="L458">
        <f t="shared" si="540"/>
        <v>0</v>
      </c>
      <c r="M458">
        <f t="shared" si="540"/>
        <v>0</v>
      </c>
      <c r="N458">
        <f t="shared" si="540"/>
        <v>0</v>
      </c>
      <c r="O458">
        <f t="shared" si="540"/>
        <v>0</v>
      </c>
      <c r="P458">
        <f t="shared" si="540"/>
        <v>0</v>
      </c>
      <c r="Q458">
        <f t="shared" si="540"/>
        <v>0</v>
      </c>
      <c r="R458">
        <f t="shared" si="540"/>
        <v>0</v>
      </c>
      <c r="S458">
        <f t="shared" si="540"/>
        <v>0</v>
      </c>
      <c r="T458">
        <f t="shared" si="540"/>
        <v>0</v>
      </c>
      <c r="U458">
        <f t="shared" si="540"/>
        <v>0</v>
      </c>
      <c r="V458">
        <f t="shared" si="540"/>
        <v>0</v>
      </c>
      <c r="W458">
        <f t="shared" si="540"/>
        <v>0</v>
      </c>
      <c r="X458">
        <f t="shared" si="540"/>
        <v>0</v>
      </c>
      <c r="Y458">
        <f t="shared" si="540"/>
        <v>0</v>
      </c>
      <c r="Z458">
        <f t="shared" si="540"/>
        <v>0</v>
      </c>
      <c r="AA458">
        <f t="shared" si="540"/>
        <v>0</v>
      </c>
      <c r="AB458">
        <f t="shared" si="540"/>
        <v>0</v>
      </c>
      <c r="AC458">
        <f t="shared" si="540"/>
        <v>0</v>
      </c>
      <c r="AD458">
        <f t="shared" si="540"/>
        <v>0</v>
      </c>
      <c r="AE458">
        <f t="shared" si="540"/>
        <v>0</v>
      </c>
      <c r="AF458">
        <f t="shared" si="540"/>
        <v>0</v>
      </c>
      <c r="AG458">
        <f t="shared" si="540"/>
        <v>0</v>
      </c>
      <c r="AH458">
        <f t="shared" si="540"/>
        <v>0</v>
      </c>
      <c r="AI458">
        <f t="shared" si="540"/>
        <v>725.9351831151203</v>
      </c>
      <c r="AJ458">
        <f t="shared" si="540"/>
        <v>725.9351831151203</v>
      </c>
      <c r="AK458">
        <f t="shared" si="540"/>
        <v>0</v>
      </c>
      <c r="AL458">
        <f t="shared" si="540"/>
        <v>0</v>
      </c>
      <c r="AM458">
        <f t="shared" si="540"/>
        <v>0</v>
      </c>
      <c r="AN458">
        <f t="shared" si="540"/>
        <v>0</v>
      </c>
      <c r="AO458">
        <f t="shared" si="540"/>
        <v>0</v>
      </c>
      <c r="AP458">
        <f t="shared" si="540"/>
        <v>0</v>
      </c>
      <c r="AQ458">
        <f t="shared" si="540"/>
        <v>0</v>
      </c>
      <c r="AR458">
        <f t="shared" si="540"/>
        <v>0</v>
      </c>
      <c r="AS458">
        <f t="shared" si="540"/>
        <v>0</v>
      </c>
      <c r="AT458">
        <f t="shared" si="540"/>
        <v>0</v>
      </c>
      <c r="AU458">
        <f t="shared" si="540"/>
        <v>0</v>
      </c>
      <c r="AV458">
        <f t="shared" si="540"/>
        <v>0</v>
      </c>
      <c r="AW458">
        <f t="shared" si="540"/>
        <v>0</v>
      </c>
      <c r="AX458">
        <f t="shared" si="540"/>
        <v>0</v>
      </c>
      <c r="AY458">
        <f t="shared" si="540"/>
        <v>0</v>
      </c>
      <c r="AZ458">
        <f t="shared" si="540"/>
        <v>0</v>
      </c>
      <c r="BA458">
        <f t="shared" si="540"/>
        <v>0</v>
      </c>
      <c r="BB458">
        <f t="shared" si="540"/>
        <v>0</v>
      </c>
    </row>
    <row r="459" spans="2:54" ht="12.75">
      <c r="B459">
        <f aca="true" t="shared" si="541" ref="B459:BB459">IF(($BC350+$A$375)&gt;B$374,IF(($BC350-$A$375)&lt;B$374,$BG350,0),0)</f>
        <v>0</v>
      </c>
      <c r="C459">
        <f t="shared" si="541"/>
        <v>0</v>
      </c>
      <c r="D459">
        <f t="shared" si="541"/>
        <v>0</v>
      </c>
      <c r="E459">
        <f t="shared" si="541"/>
        <v>0</v>
      </c>
      <c r="F459">
        <f t="shared" si="541"/>
        <v>0</v>
      </c>
      <c r="G459">
        <f t="shared" si="541"/>
        <v>0</v>
      </c>
      <c r="H459">
        <f t="shared" si="541"/>
        <v>0</v>
      </c>
      <c r="I459">
        <f t="shared" si="541"/>
        <v>0</v>
      </c>
      <c r="J459">
        <f t="shared" si="541"/>
        <v>0</v>
      </c>
      <c r="K459">
        <f t="shared" si="541"/>
        <v>0</v>
      </c>
      <c r="L459">
        <f t="shared" si="541"/>
        <v>0</v>
      </c>
      <c r="M459">
        <f t="shared" si="541"/>
        <v>0</v>
      </c>
      <c r="N459">
        <f t="shared" si="541"/>
        <v>0</v>
      </c>
      <c r="O459">
        <f t="shared" si="541"/>
        <v>0</v>
      </c>
      <c r="P459">
        <f t="shared" si="541"/>
        <v>0</v>
      </c>
      <c r="Q459">
        <f t="shared" si="541"/>
        <v>0</v>
      </c>
      <c r="R459">
        <f t="shared" si="541"/>
        <v>0</v>
      </c>
      <c r="S459">
        <f t="shared" si="541"/>
        <v>0</v>
      </c>
      <c r="T459">
        <f t="shared" si="541"/>
        <v>0</v>
      </c>
      <c r="U459">
        <f t="shared" si="541"/>
        <v>0</v>
      </c>
      <c r="V459">
        <f t="shared" si="541"/>
        <v>0</v>
      </c>
      <c r="W459">
        <f t="shared" si="541"/>
        <v>0</v>
      </c>
      <c r="X459">
        <f t="shared" si="541"/>
        <v>0</v>
      </c>
      <c r="Y459">
        <f t="shared" si="541"/>
        <v>0</v>
      </c>
      <c r="Z459">
        <f t="shared" si="541"/>
        <v>0</v>
      </c>
      <c r="AA459">
        <f t="shared" si="541"/>
        <v>0</v>
      </c>
      <c r="AB459">
        <f t="shared" si="541"/>
        <v>0</v>
      </c>
      <c r="AC459">
        <f t="shared" si="541"/>
        <v>0</v>
      </c>
      <c r="AD459">
        <f t="shared" si="541"/>
        <v>0</v>
      </c>
      <c r="AE459">
        <f t="shared" si="541"/>
        <v>0</v>
      </c>
      <c r="AF459">
        <f t="shared" si="541"/>
        <v>0</v>
      </c>
      <c r="AG459">
        <f t="shared" si="541"/>
        <v>0</v>
      </c>
      <c r="AH459">
        <f t="shared" si="541"/>
        <v>0</v>
      </c>
      <c r="AI459">
        <f t="shared" si="541"/>
        <v>0</v>
      </c>
      <c r="AJ459">
        <f t="shared" si="541"/>
        <v>804.9628753036633</v>
      </c>
      <c r="AK459">
        <f t="shared" si="541"/>
        <v>804.9628753036633</v>
      </c>
      <c r="AL459">
        <f t="shared" si="541"/>
        <v>0</v>
      </c>
      <c r="AM459">
        <f t="shared" si="541"/>
        <v>0</v>
      </c>
      <c r="AN459">
        <f t="shared" si="541"/>
        <v>0</v>
      </c>
      <c r="AO459">
        <f t="shared" si="541"/>
        <v>0</v>
      </c>
      <c r="AP459">
        <f t="shared" si="541"/>
        <v>0</v>
      </c>
      <c r="AQ459">
        <f t="shared" si="541"/>
        <v>0</v>
      </c>
      <c r="AR459">
        <f t="shared" si="541"/>
        <v>0</v>
      </c>
      <c r="AS459">
        <f t="shared" si="541"/>
        <v>0</v>
      </c>
      <c r="AT459">
        <f t="shared" si="541"/>
        <v>0</v>
      </c>
      <c r="AU459">
        <f t="shared" si="541"/>
        <v>0</v>
      </c>
      <c r="AV459">
        <f t="shared" si="541"/>
        <v>0</v>
      </c>
      <c r="AW459">
        <f t="shared" si="541"/>
        <v>0</v>
      </c>
      <c r="AX459">
        <f t="shared" si="541"/>
        <v>0</v>
      </c>
      <c r="AY459">
        <f t="shared" si="541"/>
        <v>0</v>
      </c>
      <c r="AZ459">
        <f t="shared" si="541"/>
        <v>0</v>
      </c>
      <c r="BA459">
        <f t="shared" si="541"/>
        <v>0</v>
      </c>
      <c r="BB459">
        <f t="shared" si="541"/>
        <v>0</v>
      </c>
    </row>
    <row r="460" spans="2:54" ht="12.75">
      <c r="B460">
        <f aca="true" t="shared" si="542" ref="B460:BB460">IF(($BC351+$A$375)&gt;B$374,IF(($BC351-$A$375)&lt;B$374,$BG351,0),0)</f>
        <v>0</v>
      </c>
      <c r="C460">
        <f t="shared" si="542"/>
        <v>0</v>
      </c>
      <c r="D460">
        <f t="shared" si="542"/>
        <v>0</v>
      </c>
      <c r="E460">
        <f t="shared" si="542"/>
        <v>0</v>
      </c>
      <c r="F460">
        <f t="shared" si="542"/>
        <v>0</v>
      </c>
      <c r="G460">
        <f t="shared" si="542"/>
        <v>0</v>
      </c>
      <c r="H460">
        <f t="shared" si="542"/>
        <v>0</v>
      </c>
      <c r="I460">
        <f t="shared" si="542"/>
        <v>0</v>
      </c>
      <c r="J460">
        <f t="shared" si="542"/>
        <v>0</v>
      </c>
      <c r="K460">
        <f t="shared" si="542"/>
        <v>0</v>
      </c>
      <c r="L460">
        <f t="shared" si="542"/>
        <v>0</v>
      </c>
      <c r="M460">
        <f t="shared" si="542"/>
        <v>0</v>
      </c>
      <c r="N460">
        <f t="shared" si="542"/>
        <v>0</v>
      </c>
      <c r="O460">
        <f t="shared" si="542"/>
        <v>0</v>
      </c>
      <c r="P460">
        <f t="shared" si="542"/>
        <v>0</v>
      </c>
      <c r="Q460">
        <f t="shared" si="542"/>
        <v>0</v>
      </c>
      <c r="R460">
        <f t="shared" si="542"/>
        <v>0</v>
      </c>
      <c r="S460">
        <f t="shared" si="542"/>
        <v>0</v>
      </c>
      <c r="T460">
        <f t="shared" si="542"/>
        <v>0</v>
      </c>
      <c r="U460">
        <f t="shared" si="542"/>
        <v>0</v>
      </c>
      <c r="V460">
        <f t="shared" si="542"/>
        <v>0</v>
      </c>
      <c r="W460">
        <f t="shared" si="542"/>
        <v>0</v>
      </c>
      <c r="X460">
        <f t="shared" si="542"/>
        <v>0</v>
      </c>
      <c r="Y460">
        <f t="shared" si="542"/>
        <v>0</v>
      </c>
      <c r="Z460">
        <f t="shared" si="542"/>
        <v>0</v>
      </c>
      <c r="AA460">
        <f t="shared" si="542"/>
        <v>0</v>
      </c>
      <c r="AB460">
        <f t="shared" si="542"/>
        <v>0</v>
      </c>
      <c r="AC460">
        <f t="shared" si="542"/>
        <v>0</v>
      </c>
      <c r="AD460">
        <f t="shared" si="542"/>
        <v>0</v>
      </c>
      <c r="AE460">
        <f t="shared" si="542"/>
        <v>0</v>
      </c>
      <c r="AF460">
        <f t="shared" si="542"/>
        <v>0</v>
      </c>
      <c r="AG460">
        <f t="shared" si="542"/>
        <v>0</v>
      </c>
      <c r="AH460">
        <f t="shared" si="542"/>
        <v>0</v>
      </c>
      <c r="AI460">
        <f t="shared" si="542"/>
        <v>0</v>
      </c>
      <c r="AJ460">
        <f t="shared" si="542"/>
        <v>974.8133707346014</v>
      </c>
      <c r="AK460">
        <f t="shared" si="542"/>
        <v>974.8133707346014</v>
      </c>
      <c r="AL460">
        <f t="shared" si="542"/>
        <v>0</v>
      </c>
      <c r="AM460">
        <f t="shared" si="542"/>
        <v>0</v>
      </c>
      <c r="AN460">
        <f t="shared" si="542"/>
        <v>0</v>
      </c>
      <c r="AO460">
        <f t="shared" si="542"/>
        <v>0</v>
      </c>
      <c r="AP460">
        <f t="shared" si="542"/>
        <v>0</v>
      </c>
      <c r="AQ460">
        <f t="shared" si="542"/>
        <v>0</v>
      </c>
      <c r="AR460">
        <f t="shared" si="542"/>
        <v>0</v>
      </c>
      <c r="AS460">
        <f t="shared" si="542"/>
        <v>0</v>
      </c>
      <c r="AT460">
        <f t="shared" si="542"/>
        <v>0</v>
      </c>
      <c r="AU460">
        <f t="shared" si="542"/>
        <v>0</v>
      </c>
      <c r="AV460">
        <f t="shared" si="542"/>
        <v>0</v>
      </c>
      <c r="AW460">
        <f t="shared" si="542"/>
        <v>0</v>
      </c>
      <c r="AX460">
        <f t="shared" si="542"/>
        <v>0</v>
      </c>
      <c r="AY460">
        <f t="shared" si="542"/>
        <v>0</v>
      </c>
      <c r="AZ460">
        <f t="shared" si="542"/>
        <v>0</v>
      </c>
      <c r="BA460">
        <f t="shared" si="542"/>
        <v>0</v>
      </c>
      <c r="BB460">
        <f t="shared" si="542"/>
        <v>0</v>
      </c>
    </row>
    <row r="461" spans="2:54" ht="12.75">
      <c r="B461">
        <f aca="true" t="shared" si="543" ref="B461:BB461">IF(($BC352+$A$375)&gt;B$374,IF(($BC352-$A$375)&lt;B$374,$BG352,0),0)</f>
        <v>0</v>
      </c>
      <c r="C461">
        <f t="shared" si="543"/>
        <v>0</v>
      </c>
      <c r="D461">
        <f t="shared" si="543"/>
        <v>0</v>
      </c>
      <c r="E461">
        <f t="shared" si="543"/>
        <v>0</v>
      </c>
      <c r="F461">
        <f t="shared" si="543"/>
        <v>0</v>
      </c>
      <c r="G461">
        <f t="shared" si="543"/>
        <v>0</v>
      </c>
      <c r="H461">
        <f t="shared" si="543"/>
        <v>0</v>
      </c>
      <c r="I461">
        <f t="shared" si="543"/>
        <v>0</v>
      </c>
      <c r="J461">
        <f t="shared" si="543"/>
        <v>0</v>
      </c>
      <c r="K461">
        <f t="shared" si="543"/>
        <v>0</v>
      </c>
      <c r="L461">
        <f t="shared" si="543"/>
        <v>0</v>
      </c>
      <c r="M461">
        <f t="shared" si="543"/>
        <v>0</v>
      </c>
      <c r="N461">
        <f t="shared" si="543"/>
        <v>0</v>
      </c>
      <c r="O461">
        <f t="shared" si="543"/>
        <v>0</v>
      </c>
      <c r="P461">
        <f t="shared" si="543"/>
        <v>0</v>
      </c>
      <c r="Q461">
        <f t="shared" si="543"/>
        <v>0</v>
      </c>
      <c r="R461">
        <f t="shared" si="543"/>
        <v>0</v>
      </c>
      <c r="S461">
        <f t="shared" si="543"/>
        <v>0</v>
      </c>
      <c r="T461">
        <f t="shared" si="543"/>
        <v>0</v>
      </c>
      <c r="U461">
        <f t="shared" si="543"/>
        <v>0</v>
      </c>
      <c r="V461">
        <f t="shared" si="543"/>
        <v>0</v>
      </c>
      <c r="W461">
        <f t="shared" si="543"/>
        <v>0</v>
      </c>
      <c r="X461">
        <f t="shared" si="543"/>
        <v>0</v>
      </c>
      <c r="Y461">
        <f t="shared" si="543"/>
        <v>0</v>
      </c>
      <c r="Z461">
        <f t="shared" si="543"/>
        <v>0</v>
      </c>
      <c r="AA461">
        <f t="shared" si="543"/>
        <v>0</v>
      </c>
      <c r="AB461">
        <f t="shared" si="543"/>
        <v>0</v>
      </c>
      <c r="AC461">
        <f t="shared" si="543"/>
        <v>0</v>
      </c>
      <c r="AD461">
        <f t="shared" si="543"/>
        <v>0</v>
      </c>
      <c r="AE461">
        <f t="shared" si="543"/>
        <v>0</v>
      </c>
      <c r="AF461">
        <f t="shared" si="543"/>
        <v>0</v>
      </c>
      <c r="AG461">
        <f t="shared" si="543"/>
        <v>0</v>
      </c>
      <c r="AH461">
        <f t="shared" si="543"/>
        <v>0</v>
      </c>
      <c r="AI461">
        <f t="shared" si="543"/>
        <v>0</v>
      </c>
      <c r="AJ461">
        <f t="shared" si="543"/>
        <v>0</v>
      </c>
      <c r="AK461">
        <f t="shared" si="543"/>
        <v>1358.6283082432997</v>
      </c>
      <c r="AL461">
        <f t="shared" si="543"/>
        <v>0</v>
      </c>
      <c r="AM461">
        <f t="shared" si="543"/>
        <v>0</v>
      </c>
      <c r="AN461">
        <f t="shared" si="543"/>
        <v>0</v>
      </c>
      <c r="AO461">
        <f t="shared" si="543"/>
        <v>0</v>
      </c>
      <c r="AP461">
        <f t="shared" si="543"/>
        <v>0</v>
      </c>
      <c r="AQ461">
        <f t="shared" si="543"/>
        <v>0</v>
      </c>
      <c r="AR461">
        <f t="shared" si="543"/>
        <v>0</v>
      </c>
      <c r="AS461">
        <f t="shared" si="543"/>
        <v>0</v>
      </c>
      <c r="AT461">
        <f t="shared" si="543"/>
        <v>0</v>
      </c>
      <c r="AU461">
        <f t="shared" si="543"/>
        <v>0</v>
      </c>
      <c r="AV461">
        <f t="shared" si="543"/>
        <v>0</v>
      </c>
      <c r="AW461">
        <f t="shared" si="543"/>
        <v>0</v>
      </c>
      <c r="AX461">
        <f t="shared" si="543"/>
        <v>0</v>
      </c>
      <c r="AY461">
        <f t="shared" si="543"/>
        <v>0</v>
      </c>
      <c r="AZ461">
        <f t="shared" si="543"/>
        <v>0</v>
      </c>
      <c r="BA461">
        <f t="shared" si="543"/>
        <v>0</v>
      </c>
      <c r="BB461">
        <f t="shared" si="543"/>
        <v>0</v>
      </c>
    </row>
    <row r="462" spans="2:54" ht="12.75">
      <c r="B462">
        <f aca="true" t="shared" si="544" ref="B462:BB462">IF(($BC353+$A$375)&gt;B$374,IF(($BC353-$A$375)&lt;B$374,$BG353,0),0)</f>
        <v>0</v>
      </c>
      <c r="C462">
        <f t="shared" si="544"/>
        <v>0</v>
      </c>
      <c r="D462">
        <f t="shared" si="544"/>
        <v>0</v>
      </c>
      <c r="E462">
        <f t="shared" si="544"/>
        <v>0</v>
      </c>
      <c r="F462">
        <f t="shared" si="544"/>
        <v>0</v>
      </c>
      <c r="G462">
        <f t="shared" si="544"/>
        <v>0</v>
      </c>
      <c r="H462">
        <f t="shared" si="544"/>
        <v>0</v>
      </c>
      <c r="I462">
        <f t="shared" si="544"/>
        <v>0</v>
      </c>
      <c r="J462">
        <f t="shared" si="544"/>
        <v>0</v>
      </c>
      <c r="K462">
        <f t="shared" si="544"/>
        <v>0</v>
      </c>
      <c r="L462">
        <f t="shared" si="544"/>
        <v>0</v>
      </c>
      <c r="M462">
        <f t="shared" si="544"/>
        <v>0</v>
      </c>
      <c r="N462">
        <f t="shared" si="544"/>
        <v>0</v>
      </c>
      <c r="O462">
        <f t="shared" si="544"/>
        <v>0</v>
      </c>
      <c r="P462">
        <f t="shared" si="544"/>
        <v>0</v>
      </c>
      <c r="Q462">
        <f t="shared" si="544"/>
        <v>0</v>
      </c>
      <c r="R462">
        <f t="shared" si="544"/>
        <v>0</v>
      </c>
      <c r="S462">
        <f t="shared" si="544"/>
        <v>0</v>
      </c>
      <c r="T462">
        <f t="shared" si="544"/>
        <v>0</v>
      </c>
      <c r="U462">
        <f t="shared" si="544"/>
        <v>0</v>
      </c>
      <c r="V462">
        <f t="shared" si="544"/>
        <v>0</v>
      </c>
      <c r="W462">
        <f t="shared" si="544"/>
        <v>0</v>
      </c>
      <c r="X462">
        <f t="shared" si="544"/>
        <v>0</v>
      </c>
      <c r="Y462">
        <f t="shared" si="544"/>
        <v>0</v>
      </c>
      <c r="Z462">
        <f t="shared" si="544"/>
        <v>0</v>
      </c>
      <c r="AA462">
        <f t="shared" si="544"/>
        <v>0</v>
      </c>
      <c r="AB462">
        <f t="shared" si="544"/>
        <v>0</v>
      </c>
      <c r="AC462">
        <f t="shared" si="544"/>
        <v>0</v>
      </c>
      <c r="AD462">
        <f t="shared" si="544"/>
        <v>0</v>
      </c>
      <c r="AE462">
        <f t="shared" si="544"/>
        <v>0</v>
      </c>
      <c r="AF462">
        <f t="shared" si="544"/>
        <v>0</v>
      </c>
      <c r="AG462">
        <f t="shared" si="544"/>
        <v>0</v>
      </c>
      <c r="AH462">
        <f t="shared" si="544"/>
        <v>0</v>
      </c>
      <c r="AI462">
        <f t="shared" si="544"/>
        <v>0</v>
      </c>
      <c r="AJ462">
        <f t="shared" si="544"/>
        <v>0</v>
      </c>
      <c r="AK462">
        <f t="shared" si="544"/>
        <v>2597.9073368506756</v>
      </c>
      <c r="AL462">
        <f t="shared" si="544"/>
        <v>2597.9073368506756</v>
      </c>
      <c r="AM462">
        <f t="shared" si="544"/>
        <v>0</v>
      </c>
      <c r="AN462">
        <f t="shared" si="544"/>
        <v>0</v>
      </c>
      <c r="AO462">
        <f t="shared" si="544"/>
        <v>0</v>
      </c>
      <c r="AP462">
        <f t="shared" si="544"/>
        <v>0</v>
      </c>
      <c r="AQ462">
        <f t="shared" si="544"/>
        <v>0</v>
      </c>
      <c r="AR462">
        <f t="shared" si="544"/>
        <v>0</v>
      </c>
      <c r="AS462">
        <f t="shared" si="544"/>
        <v>0</v>
      </c>
      <c r="AT462">
        <f t="shared" si="544"/>
        <v>0</v>
      </c>
      <c r="AU462">
        <f t="shared" si="544"/>
        <v>0</v>
      </c>
      <c r="AV462">
        <f t="shared" si="544"/>
        <v>0</v>
      </c>
      <c r="AW462">
        <f t="shared" si="544"/>
        <v>0</v>
      </c>
      <c r="AX462">
        <f t="shared" si="544"/>
        <v>0</v>
      </c>
      <c r="AY462">
        <f t="shared" si="544"/>
        <v>0</v>
      </c>
      <c r="AZ462">
        <f t="shared" si="544"/>
        <v>0</v>
      </c>
      <c r="BA462">
        <f t="shared" si="544"/>
        <v>0</v>
      </c>
      <c r="BB462">
        <f t="shared" si="544"/>
        <v>0</v>
      </c>
    </row>
    <row r="463" spans="2:54" ht="12.75">
      <c r="B463">
        <f aca="true" t="shared" si="545" ref="B463:BB463">IF(($BC354+$A$375)&gt;B$374,IF(($BC354-$A$375)&lt;B$374,$BG354,0),0)</f>
        <v>0</v>
      </c>
      <c r="C463">
        <f t="shared" si="545"/>
        <v>0</v>
      </c>
      <c r="D463">
        <f t="shared" si="545"/>
        <v>0</v>
      </c>
      <c r="E463">
        <f t="shared" si="545"/>
        <v>0</v>
      </c>
      <c r="F463">
        <f t="shared" si="545"/>
        <v>0</v>
      </c>
      <c r="G463">
        <f t="shared" si="545"/>
        <v>0</v>
      </c>
      <c r="H463">
        <f t="shared" si="545"/>
        <v>0</v>
      </c>
      <c r="I463">
        <f t="shared" si="545"/>
        <v>0</v>
      </c>
      <c r="J463">
        <f t="shared" si="545"/>
        <v>0</v>
      </c>
      <c r="K463">
        <f t="shared" si="545"/>
        <v>0</v>
      </c>
      <c r="L463">
        <f t="shared" si="545"/>
        <v>0</v>
      </c>
      <c r="M463">
        <f t="shared" si="545"/>
        <v>0</v>
      </c>
      <c r="N463">
        <f t="shared" si="545"/>
        <v>0</v>
      </c>
      <c r="O463">
        <f t="shared" si="545"/>
        <v>0</v>
      </c>
      <c r="P463">
        <f t="shared" si="545"/>
        <v>0</v>
      </c>
      <c r="Q463">
        <f t="shared" si="545"/>
        <v>0</v>
      </c>
      <c r="R463">
        <f t="shared" si="545"/>
        <v>0</v>
      </c>
      <c r="S463">
        <f t="shared" si="545"/>
        <v>0</v>
      </c>
      <c r="T463">
        <f t="shared" si="545"/>
        <v>0</v>
      </c>
      <c r="U463">
        <f t="shared" si="545"/>
        <v>0</v>
      </c>
      <c r="V463">
        <f t="shared" si="545"/>
        <v>0</v>
      </c>
      <c r="W463">
        <f t="shared" si="545"/>
        <v>0</v>
      </c>
      <c r="X463">
        <f t="shared" si="545"/>
        <v>0</v>
      </c>
      <c r="Y463">
        <f t="shared" si="545"/>
        <v>0</v>
      </c>
      <c r="Z463">
        <f t="shared" si="545"/>
        <v>0</v>
      </c>
      <c r="AA463">
        <f t="shared" si="545"/>
        <v>0</v>
      </c>
      <c r="AB463">
        <f t="shared" si="545"/>
        <v>0</v>
      </c>
      <c r="AC463">
        <f t="shared" si="545"/>
        <v>0</v>
      </c>
      <c r="AD463">
        <f t="shared" si="545"/>
        <v>0</v>
      </c>
      <c r="AE463">
        <f t="shared" si="545"/>
        <v>0</v>
      </c>
      <c r="AF463">
        <f t="shared" si="545"/>
        <v>0</v>
      </c>
      <c r="AG463">
        <f t="shared" si="545"/>
        <v>0</v>
      </c>
      <c r="AH463">
        <f t="shared" si="545"/>
        <v>0</v>
      </c>
      <c r="AI463">
        <f t="shared" si="545"/>
        <v>0</v>
      </c>
      <c r="AJ463">
        <f t="shared" si="545"/>
        <v>0</v>
      </c>
      <c r="AK463">
        <f t="shared" si="545"/>
        <v>92874.17982401793</v>
      </c>
      <c r="AL463">
        <f t="shared" si="545"/>
        <v>92874.17982401793</v>
      </c>
      <c r="AM463">
        <f t="shared" si="545"/>
        <v>0</v>
      </c>
      <c r="AN463">
        <f t="shared" si="545"/>
        <v>0</v>
      </c>
      <c r="AO463">
        <f t="shared" si="545"/>
        <v>0</v>
      </c>
      <c r="AP463">
        <f t="shared" si="545"/>
        <v>0</v>
      </c>
      <c r="AQ463">
        <f t="shared" si="545"/>
        <v>0</v>
      </c>
      <c r="AR463">
        <f t="shared" si="545"/>
        <v>0</v>
      </c>
      <c r="AS463">
        <f t="shared" si="545"/>
        <v>0</v>
      </c>
      <c r="AT463">
        <f t="shared" si="545"/>
        <v>0</v>
      </c>
      <c r="AU463">
        <f t="shared" si="545"/>
        <v>0</v>
      </c>
      <c r="AV463">
        <f t="shared" si="545"/>
        <v>0</v>
      </c>
      <c r="AW463">
        <f t="shared" si="545"/>
        <v>0</v>
      </c>
      <c r="AX463">
        <f t="shared" si="545"/>
        <v>0</v>
      </c>
      <c r="AY463">
        <f t="shared" si="545"/>
        <v>0</v>
      </c>
      <c r="AZ463">
        <f t="shared" si="545"/>
        <v>0</v>
      </c>
      <c r="BA463">
        <f t="shared" si="545"/>
        <v>0</v>
      </c>
      <c r="BB463">
        <f t="shared" si="545"/>
        <v>0</v>
      </c>
    </row>
    <row r="464" spans="2:54" ht="12.75">
      <c r="B464">
        <f aca="true" t="shared" si="546" ref="B464:BB464">IF(($BC355+$A$375)&gt;B$374,IF(($BC355-$A$375)&lt;B$374,$BG355,0),0)</f>
        <v>0</v>
      </c>
      <c r="C464">
        <f t="shared" si="546"/>
        <v>0</v>
      </c>
      <c r="D464">
        <f t="shared" si="546"/>
        <v>0</v>
      </c>
      <c r="E464">
        <f t="shared" si="546"/>
        <v>0</v>
      </c>
      <c r="F464">
        <f t="shared" si="546"/>
        <v>0</v>
      </c>
      <c r="G464">
        <f t="shared" si="546"/>
        <v>0</v>
      </c>
      <c r="H464">
        <f t="shared" si="546"/>
        <v>0</v>
      </c>
      <c r="I464">
        <f t="shared" si="546"/>
        <v>0</v>
      </c>
      <c r="J464">
        <f t="shared" si="546"/>
        <v>0</v>
      </c>
      <c r="K464">
        <f t="shared" si="546"/>
        <v>0</v>
      </c>
      <c r="L464">
        <f t="shared" si="546"/>
        <v>0</v>
      </c>
      <c r="M464">
        <f t="shared" si="546"/>
        <v>0</v>
      </c>
      <c r="N464">
        <f t="shared" si="546"/>
        <v>0</v>
      </c>
      <c r="O464">
        <f t="shared" si="546"/>
        <v>0</v>
      </c>
      <c r="P464">
        <f t="shared" si="546"/>
        <v>0</v>
      </c>
      <c r="Q464">
        <f t="shared" si="546"/>
        <v>0</v>
      </c>
      <c r="R464">
        <f t="shared" si="546"/>
        <v>0</v>
      </c>
      <c r="S464">
        <f t="shared" si="546"/>
        <v>0</v>
      </c>
      <c r="T464">
        <f t="shared" si="546"/>
        <v>0</v>
      </c>
      <c r="U464">
        <f t="shared" si="546"/>
        <v>0</v>
      </c>
      <c r="V464">
        <f t="shared" si="546"/>
        <v>0</v>
      </c>
      <c r="W464">
        <f t="shared" si="546"/>
        <v>0</v>
      </c>
      <c r="X464">
        <f t="shared" si="546"/>
        <v>0</v>
      </c>
      <c r="Y464">
        <f t="shared" si="546"/>
        <v>0</v>
      </c>
      <c r="Z464">
        <f t="shared" si="546"/>
        <v>0</v>
      </c>
      <c r="AA464">
        <f t="shared" si="546"/>
        <v>0</v>
      </c>
      <c r="AB464">
        <f t="shared" si="546"/>
        <v>0</v>
      </c>
      <c r="AC464">
        <f t="shared" si="546"/>
        <v>0</v>
      </c>
      <c r="AD464">
        <f t="shared" si="546"/>
        <v>0</v>
      </c>
      <c r="AE464">
        <f t="shared" si="546"/>
        <v>0</v>
      </c>
      <c r="AF464">
        <f t="shared" si="546"/>
        <v>0</v>
      </c>
      <c r="AG464">
        <f t="shared" si="546"/>
        <v>0</v>
      </c>
      <c r="AH464">
        <f t="shared" si="546"/>
        <v>0</v>
      </c>
      <c r="AI464">
        <f t="shared" si="546"/>
        <v>0</v>
      </c>
      <c r="AJ464">
        <f t="shared" si="546"/>
        <v>0</v>
      </c>
      <c r="AK464">
        <f t="shared" si="546"/>
        <v>2330.716036050294</v>
      </c>
      <c r="AL464">
        <f t="shared" si="546"/>
        <v>0</v>
      </c>
      <c r="AM464">
        <f t="shared" si="546"/>
        <v>0</v>
      </c>
      <c r="AN464">
        <f t="shared" si="546"/>
        <v>0</v>
      </c>
      <c r="AO464">
        <f t="shared" si="546"/>
        <v>0</v>
      </c>
      <c r="AP464">
        <f t="shared" si="546"/>
        <v>0</v>
      </c>
      <c r="AQ464">
        <f t="shared" si="546"/>
        <v>0</v>
      </c>
      <c r="AR464">
        <f t="shared" si="546"/>
        <v>0</v>
      </c>
      <c r="AS464">
        <f t="shared" si="546"/>
        <v>0</v>
      </c>
      <c r="AT464">
        <f t="shared" si="546"/>
        <v>0</v>
      </c>
      <c r="AU464">
        <f t="shared" si="546"/>
        <v>0</v>
      </c>
      <c r="AV464">
        <f t="shared" si="546"/>
        <v>0</v>
      </c>
      <c r="AW464">
        <f t="shared" si="546"/>
        <v>0</v>
      </c>
      <c r="AX464">
        <f t="shared" si="546"/>
        <v>0</v>
      </c>
      <c r="AY464">
        <f t="shared" si="546"/>
        <v>0</v>
      </c>
      <c r="AZ464">
        <f t="shared" si="546"/>
        <v>0</v>
      </c>
      <c r="BA464">
        <f t="shared" si="546"/>
        <v>0</v>
      </c>
      <c r="BB464">
        <f t="shared" si="546"/>
        <v>0</v>
      </c>
    </row>
    <row r="465" spans="2:54" ht="12.75">
      <c r="B465">
        <f aca="true" t="shared" si="547" ref="B465:BB465">IF(($BC356+$A$375)&gt;B$374,IF(($BC356-$A$375)&lt;B$374,$BG356,0),0)</f>
        <v>0</v>
      </c>
      <c r="C465">
        <f t="shared" si="547"/>
        <v>0</v>
      </c>
      <c r="D465">
        <f t="shared" si="547"/>
        <v>0</v>
      </c>
      <c r="E465">
        <f t="shared" si="547"/>
        <v>0</v>
      </c>
      <c r="F465">
        <f t="shared" si="547"/>
        <v>0</v>
      </c>
      <c r="G465">
        <f t="shared" si="547"/>
        <v>0</v>
      </c>
      <c r="H465">
        <f t="shared" si="547"/>
        <v>0</v>
      </c>
      <c r="I465">
        <f t="shared" si="547"/>
        <v>0</v>
      </c>
      <c r="J465">
        <f t="shared" si="547"/>
        <v>0</v>
      </c>
      <c r="K465">
        <f t="shared" si="547"/>
        <v>0</v>
      </c>
      <c r="L465">
        <f t="shared" si="547"/>
        <v>0</v>
      </c>
      <c r="M465">
        <f t="shared" si="547"/>
        <v>0</v>
      </c>
      <c r="N465">
        <f t="shared" si="547"/>
        <v>0</v>
      </c>
      <c r="O465">
        <f t="shared" si="547"/>
        <v>0</v>
      </c>
      <c r="P465">
        <f t="shared" si="547"/>
        <v>0</v>
      </c>
      <c r="Q465">
        <f t="shared" si="547"/>
        <v>0</v>
      </c>
      <c r="R465">
        <f t="shared" si="547"/>
        <v>0</v>
      </c>
      <c r="S465">
        <f t="shared" si="547"/>
        <v>0</v>
      </c>
      <c r="T465">
        <f t="shared" si="547"/>
        <v>0</v>
      </c>
      <c r="U465">
        <f t="shared" si="547"/>
        <v>0</v>
      </c>
      <c r="V465">
        <f t="shared" si="547"/>
        <v>0</v>
      </c>
      <c r="W465">
        <f t="shared" si="547"/>
        <v>0</v>
      </c>
      <c r="X465">
        <f t="shared" si="547"/>
        <v>0</v>
      </c>
      <c r="Y465">
        <f t="shared" si="547"/>
        <v>0</v>
      </c>
      <c r="Z465">
        <f t="shared" si="547"/>
        <v>0</v>
      </c>
      <c r="AA465">
        <f t="shared" si="547"/>
        <v>0</v>
      </c>
      <c r="AB465">
        <f t="shared" si="547"/>
        <v>0</v>
      </c>
      <c r="AC465">
        <f t="shared" si="547"/>
        <v>0</v>
      </c>
      <c r="AD465">
        <f t="shared" si="547"/>
        <v>0</v>
      </c>
      <c r="AE465">
        <f t="shared" si="547"/>
        <v>0</v>
      </c>
      <c r="AF465">
        <f t="shared" si="547"/>
        <v>0</v>
      </c>
      <c r="AG465">
        <f t="shared" si="547"/>
        <v>0</v>
      </c>
      <c r="AH465">
        <f t="shared" si="547"/>
        <v>0</v>
      </c>
      <c r="AI465">
        <f t="shared" si="547"/>
        <v>0</v>
      </c>
      <c r="AJ465">
        <f t="shared" si="547"/>
        <v>1187.5276443155171</v>
      </c>
      <c r="AK465">
        <f t="shared" si="547"/>
        <v>1187.5276443155171</v>
      </c>
      <c r="AL465">
        <f t="shared" si="547"/>
        <v>0</v>
      </c>
      <c r="AM465">
        <f t="shared" si="547"/>
        <v>0</v>
      </c>
      <c r="AN465">
        <f t="shared" si="547"/>
        <v>0</v>
      </c>
      <c r="AO465">
        <f t="shared" si="547"/>
        <v>0</v>
      </c>
      <c r="AP465">
        <f t="shared" si="547"/>
        <v>0</v>
      </c>
      <c r="AQ465">
        <f t="shared" si="547"/>
        <v>0</v>
      </c>
      <c r="AR465">
        <f t="shared" si="547"/>
        <v>0</v>
      </c>
      <c r="AS465">
        <f t="shared" si="547"/>
        <v>0</v>
      </c>
      <c r="AT465">
        <f t="shared" si="547"/>
        <v>0</v>
      </c>
      <c r="AU465">
        <f t="shared" si="547"/>
        <v>0</v>
      </c>
      <c r="AV465">
        <f t="shared" si="547"/>
        <v>0</v>
      </c>
      <c r="AW465">
        <f t="shared" si="547"/>
        <v>0</v>
      </c>
      <c r="AX465">
        <f t="shared" si="547"/>
        <v>0</v>
      </c>
      <c r="AY465">
        <f t="shared" si="547"/>
        <v>0</v>
      </c>
      <c r="AZ465">
        <f t="shared" si="547"/>
        <v>0</v>
      </c>
      <c r="BA465">
        <f t="shared" si="547"/>
        <v>0</v>
      </c>
      <c r="BB465">
        <f t="shared" si="547"/>
        <v>0</v>
      </c>
    </row>
    <row r="466" spans="2:54" ht="12.75">
      <c r="B466">
        <f aca="true" t="shared" si="548" ref="B466:BB466">IF(($BC357+$A$375)&gt;B$374,IF(($BC357-$A$375)&lt;B$374,$BG357,0),0)</f>
        <v>0</v>
      </c>
      <c r="C466">
        <f t="shared" si="548"/>
        <v>0</v>
      </c>
      <c r="D466">
        <f t="shared" si="548"/>
        <v>0</v>
      </c>
      <c r="E466">
        <f t="shared" si="548"/>
        <v>0</v>
      </c>
      <c r="F466">
        <f t="shared" si="548"/>
        <v>0</v>
      </c>
      <c r="G466">
        <f t="shared" si="548"/>
        <v>0</v>
      </c>
      <c r="H466">
        <f t="shared" si="548"/>
        <v>0</v>
      </c>
      <c r="I466">
        <f t="shared" si="548"/>
        <v>0</v>
      </c>
      <c r="J466">
        <f t="shared" si="548"/>
        <v>0</v>
      </c>
      <c r="K466">
        <f t="shared" si="548"/>
        <v>0</v>
      </c>
      <c r="L466">
        <f t="shared" si="548"/>
        <v>0</v>
      </c>
      <c r="M466">
        <f t="shared" si="548"/>
        <v>0</v>
      </c>
      <c r="N466">
        <f t="shared" si="548"/>
        <v>0</v>
      </c>
      <c r="O466">
        <f t="shared" si="548"/>
        <v>0</v>
      </c>
      <c r="P466">
        <f t="shared" si="548"/>
        <v>0</v>
      </c>
      <c r="Q466">
        <f t="shared" si="548"/>
        <v>0</v>
      </c>
      <c r="R466">
        <f t="shared" si="548"/>
        <v>0</v>
      </c>
      <c r="S466">
        <f t="shared" si="548"/>
        <v>0</v>
      </c>
      <c r="T466">
        <f t="shared" si="548"/>
        <v>0</v>
      </c>
      <c r="U466">
        <f t="shared" si="548"/>
        <v>0</v>
      </c>
      <c r="V466">
        <f t="shared" si="548"/>
        <v>0</v>
      </c>
      <c r="W466">
        <f t="shared" si="548"/>
        <v>0</v>
      </c>
      <c r="X466">
        <f t="shared" si="548"/>
        <v>0</v>
      </c>
      <c r="Y466">
        <f t="shared" si="548"/>
        <v>0</v>
      </c>
      <c r="Z466">
        <f t="shared" si="548"/>
        <v>0</v>
      </c>
      <c r="AA466">
        <f t="shared" si="548"/>
        <v>0</v>
      </c>
      <c r="AB466">
        <f t="shared" si="548"/>
        <v>0</v>
      </c>
      <c r="AC466">
        <f t="shared" si="548"/>
        <v>0</v>
      </c>
      <c r="AD466">
        <f t="shared" si="548"/>
        <v>0</v>
      </c>
      <c r="AE466">
        <f t="shared" si="548"/>
        <v>0</v>
      </c>
      <c r="AF466">
        <f t="shared" si="548"/>
        <v>0</v>
      </c>
      <c r="AG466">
        <f t="shared" si="548"/>
        <v>0</v>
      </c>
      <c r="AH466">
        <f t="shared" si="548"/>
        <v>0</v>
      </c>
      <c r="AI466">
        <f t="shared" si="548"/>
        <v>0</v>
      </c>
      <c r="AJ466">
        <f t="shared" si="548"/>
        <v>822.6865068006186</v>
      </c>
      <c r="AK466">
        <f t="shared" si="548"/>
        <v>0</v>
      </c>
      <c r="AL466">
        <f t="shared" si="548"/>
        <v>0</v>
      </c>
      <c r="AM466">
        <f t="shared" si="548"/>
        <v>0</v>
      </c>
      <c r="AN466">
        <f t="shared" si="548"/>
        <v>0</v>
      </c>
      <c r="AO466">
        <f t="shared" si="548"/>
        <v>0</v>
      </c>
      <c r="AP466">
        <f t="shared" si="548"/>
        <v>0</v>
      </c>
      <c r="AQ466">
        <f t="shared" si="548"/>
        <v>0</v>
      </c>
      <c r="AR466">
        <f t="shared" si="548"/>
        <v>0</v>
      </c>
      <c r="AS466">
        <f t="shared" si="548"/>
        <v>0</v>
      </c>
      <c r="AT466">
        <f t="shared" si="548"/>
        <v>0</v>
      </c>
      <c r="AU466">
        <f t="shared" si="548"/>
        <v>0</v>
      </c>
      <c r="AV466">
        <f t="shared" si="548"/>
        <v>0</v>
      </c>
      <c r="AW466">
        <f t="shared" si="548"/>
        <v>0</v>
      </c>
      <c r="AX466">
        <f t="shared" si="548"/>
        <v>0</v>
      </c>
      <c r="AY466">
        <f t="shared" si="548"/>
        <v>0</v>
      </c>
      <c r="AZ466">
        <f t="shared" si="548"/>
        <v>0</v>
      </c>
      <c r="BA466">
        <f t="shared" si="548"/>
        <v>0</v>
      </c>
      <c r="BB466">
        <f t="shared" si="548"/>
        <v>0</v>
      </c>
    </row>
    <row r="467" spans="2:54" ht="12.75">
      <c r="B467">
        <f aca="true" t="shared" si="549" ref="B467:BB467">IF(($BC358+$A$375)&gt;B$374,IF(($BC358-$A$375)&lt;B$374,$BG358,0),0)</f>
        <v>0</v>
      </c>
      <c r="C467">
        <f t="shared" si="549"/>
        <v>0</v>
      </c>
      <c r="D467">
        <f t="shared" si="549"/>
        <v>0</v>
      </c>
      <c r="E467">
        <f t="shared" si="549"/>
        <v>0</v>
      </c>
      <c r="F467">
        <f t="shared" si="549"/>
        <v>0</v>
      </c>
      <c r="G467">
        <f t="shared" si="549"/>
        <v>0</v>
      </c>
      <c r="H467">
        <f t="shared" si="549"/>
        <v>0</v>
      </c>
      <c r="I467">
        <f t="shared" si="549"/>
        <v>0</v>
      </c>
      <c r="J467">
        <f t="shared" si="549"/>
        <v>0</v>
      </c>
      <c r="K467">
        <f t="shared" si="549"/>
        <v>0</v>
      </c>
      <c r="L467">
        <f t="shared" si="549"/>
        <v>0</v>
      </c>
      <c r="M467">
        <f t="shared" si="549"/>
        <v>0</v>
      </c>
      <c r="N467">
        <f t="shared" si="549"/>
        <v>0</v>
      </c>
      <c r="O467">
        <f t="shared" si="549"/>
        <v>0</v>
      </c>
      <c r="P467">
        <f t="shared" si="549"/>
        <v>0</v>
      </c>
      <c r="Q467">
        <f t="shared" si="549"/>
        <v>0</v>
      </c>
      <c r="R467">
        <f t="shared" si="549"/>
        <v>0</v>
      </c>
      <c r="S467">
        <f t="shared" si="549"/>
        <v>0</v>
      </c>
      <c r="T467">
        <f t="shared" si="549"/>
        <v>0</v>
      </c>
      <c r="U467">
        <f t="shared" si="549"/>
        <v>0</v>
      </c>
      <c r="V467">
        <f t="shared" si="549"/>
        <v>0</v>
      </c>
      <c r="W467">
        <f t="shared" si="549"/>
        <v>0</v>
      </c>
      <c r="X467">
        <f t="shared" si="549"/>
        <v>0</v>
      </c>
      <c r="Y467">
        <f t="shared" si="549"/>
        <v>0</v>
      </c>
      <c r="Z467">
        <f t="shared" si="549"/>
        <v>0</v>
      </c>
      <c r="AA467">
        <f t="shared" si="549"/>
        <v>0</v>
      </c>
      <c r="AB467">
        <f t="shared" si="549"/>
        <v>0</v>
      </c>
      <c r="AC467">
        <f t="shared" si="549"/>
        <v>0</v>
      </c>
      <c r="AD467">
        <f t="shared" si="549"/>
        <v>0</v>
      </c>
      <c r="AE467">
        <f t="shared" si="549"/>
        <v>0</v>
      </c>
      <c r="AF467">
        <f t="shared" si="549"/>
        <v>0</v>
      </c>
      <c r="AG467">
        <f t="shared" si="549"/>
        <v>0</v>
      </c>
      <c r="AH467">
        <f t="shared" si="549"/>
        <v>0</v>
      </c>
      <c r="AI467">
        <f t="shared" si="549"/>
        <v>663.1789538787103</v>
      </c>
      <c r="AJ467">
        <f t="shared" si="549"/>
        <v>0</v>
      </c>
      <c r="AK467">
        <f t="shared" si="549"/>
        <v>0</v>
      </c>
      <c r="AL467">
        <f t="shared" si="549"/>
        <v>0</v>
      </c>
      <c r="AM467">
        <f t="shared" si="549"/>
        <v>0</v>
      </c>
      <c r="AN467">
        <f t="shared" si="549"/>
        <v>0</v>
      </c>
      <c r="AO467">
        <f t="shared" si="549"/>
        <v>0</v>
      </c>
      <c r="AP467">
        <f t="shared" si="549"/>
        <v>0</v>
      </c>
      <c r="AQ467">
        <f t="shared" si="549"/>
        <v>0</v>
      </c>
      <c r="AR467">
        <f t="shared" si="549"/>
        <v>0</v>
      </c>
      <c r="AS467">
        <f t="shared" si="549"/>
        <v>0</v>
      </c>
      <c r="AT467">
        <f t="shared" si="549"/>
        <v>0</v>
      </c>
      <c r="AU467">
        <f t="shared" si="549"/>
        <v>0</v>
      </c>
      <c r="AV467">
        <f t="shared" si="549"/>
        <v>0</v>
      </c>
      <c r="AW467">
        <f t="shared" si="549"/>
        <v>0</v>
      </c>
      <c r="AX467">
        <f t="shared" si="549"/>
        <v>0</v>
      </c>
      <c r="AY467">
        <f t="shared" si="549"/>
        <v>0</v>
      </c>
      <c r="AZ467">
        <f t="shared" si="549"/>
        <v>0</v>
      </c>
      <c r="BA467">
        <f t="shared" si="549"/>
        <v>0</v>
      </c>
      <c r="BB467">
        <f t="shared" si="549"/>
        <v>0</v>
      </c>
    </row>
    <row r="468" spans="2:54" ht="12.75">
      <c r="B468">
        <f aca="true" t="shared" si="550" ref="B468:BB468">IF(($BC359+$A$375)&gt;B$374,IF(($BC359-$A$375)&lt;B$374,$BG359,0),0)</f>
        <v>0</v>
      </c>
      <c r="C468">
        <f t="shared" si="550"/>
        <v>0</v>
      </c>
      <c r="D468">
        <f t="shared" si="550"/>
        <v>0</v>
      </c>
      <c r="E468">
        <f t="shared" si="550"/>
        <v>0</v>
      </c>
      <c r="F468">
        <f t="shared" si="550"/>
        <v>0</v>
      </c>
      <c r="G468">
        <f t="shared" si="550"/>
        <v>0</v>
      </c>
      <c r="H468">
        <f t="shared" si="550"/>
        <v>0</v>
      </c>
      <c r="I468">
        <f t="shared" si="550"/>
        <v>0</v>
      </c>
      <c r="J468">
        <f t="shared" si="550"/>
        <v>0</v>
      </c>
      <c r="K468">
        <f t="shared" si="550"/>
        <v>0</v>
      </c>
      <c r="L468">
        <f t="shared" si="550"/>
        <v>0</v>
      </c>
      <c r="M468">
        <f t="shared" si="550"/>
        <v>0</v>
      </c>
      <c r="N468">
        <f t="shared" si="550"/>
        <v>0</v>
      </c>
      <c r="O468">
        <f t="shared" si="550"/>
        <v>0</v>
      </c>
      <c r="P468">
        <f t="shared" si="550"/>
        <v>0</v>
      </c>
      <c r="Q468">
        <f t="shared" si="550"/>
        <v>0</v>
      </c>
      <c r="R468">
        <f t="shared" si="550"/>
        <v>0</v>
      </c>
      <c r="S468">
        <f t="shared" si="550"/>
        <v>0</v>
      </c>
      <c r="T468">
        <f t="shared" si="550"/>
        <v>0</v>
      </c>
      <c r="U468">
        <f t="shared" si="550"/>
        <v>0</v>
      </c>
      <c r="V468">
        <f t="shared" si="550"/>
        <v>0</v>
      </c>
      <c r="W468">
        <f t="shared" si="550"/>
        <v>0</v>
      </c>
      <c r="X468">
        <f t="shared" si="550"/>
        <v>0</v>
      </c>
      <c r="Y468">
        <f t="shared" si="550"/>
        <v>0</v>
      </c>
      <c r="Z468">
        <f t="shared" si="550"/>
        <v>0</v>
      </c>
      <c r="AA468">
        <f t="shared" si="550"/>
        <v>0</v>
      </c>
      <c r="AB468">
        <f t="shared" si="550"/>
        <v>0</v>
      </c>
      <c r="AC468">
        <f t="shared" si="550"/>
        <v>0</v>
      </c>
      <c r="AD468">
        <f t="shared" si="550"/>
        <v>0</v>
      </c>
      <c r="AE468">
        <f t="shared" si="550"/>
        <v>0</v>
      </c>
      <c r="AF468">
        <f t="shared" si="550"/>
        <v>0</v>
      </c>
      <c r="AG468">
        <f t="shared" si="550"/>
        <v>0</v>
      </c>
      <c r="AH468">
        <f t="shared" si="550"/>
        <v>598.8745774578772</v>
      </c>
      <c r="AI468">
        <f t="shared" si="550"/>
        <v>0</v>
      </c>
      <c r="AJ468">
        <f t="shared" si="550"/>
        <v>0</v>
      </c>
      <c r="AK468">
        <f t="shared" si="550"/>
        <v>0</v>
      </c>
      <c r="AL468">
        <f t="shared" si="550"/>
        <v>0</v>
      </c>
      <c r="AM468">
        <f t="shared" si="550"/>
        <v>0</v>
      </c>
      <c r="AN468">
        <f t="shared" si="550"/>
        <v>0</v>
      </c>
      <c r="AO468">
        <f t="shared" si="550"/>
        <v>0</v>
      </c>
      <c r="AP468">
        <f t="shared" si="550"/>
        <v>0</v>
      </c>
      <c r="AQ468">
        <f t="shared" si="550"/>
        <v>0</v>
      </c>
      <c r="AR468">
        <f t="shared" si="550"/>
        <v>0</v>
      </c>
      <c r="AS468">
        <f t="shared" si="550"/>
        <v>0</v>
      </c>
      <c r="AT468">
        <f t="shared" si="550"/>
        <v>0</v>
      </c>
      <c r="AU468">
        <f t="shared" si="550"/>
        <v>0</v>
      </c>
      <c r="AV468">
        <f t="shared" si="550"/>
        <v>0</v>
      </c>
      <c r="AW468">
        <f t="shared" si="550"/>
        <v>0</v>
      </c>
      <c r="AX468">
        <f t="shared" si="550"/>
        <v>0</v>
      </c>
      <c r="AY468">
        <f t="shared" si="550"/>
        <v>0</v>
      </c>
      <c r="AZ468">
        <f t="shared" si="550"/>
        <v>0</v>
      </c>
      <c r="BA468">
        <f t="shared" si="550"/>
        <v>0</v>
      </c>
      <c r="BB468">
        <f t="shared" si="550"/>
        <v>0</v>
      </c>
    </row>
    <row r="469" spans="2:54" ht="12.75">
      <c r="B469">
        <f aca="true" t="shared" si="551" ref="B469:BB469">IF(($BC360+$A$375)&gt;B$374,IF(($BC360-$A$375)&lt;B$374,$BG360,0),0)</f>
        <v>0</v>
      </c>
      <c r="C469">
        <f t="shared" si="551"/>
        <v>0</v>
      </c>
      <c r="D469">
        <f t="shared" si="551"/>
        <v>0</v>
      </c>
      <c r="E469">
        <f t="shared" si="551"/>
        <v>0</v>
      </c>
      <c r="F469">
        <f t="shared" si="551"/>
        <v>0</v>
      </c>
      <c r="G469">
        <f t="shared" si="551"/>
        <v>0</v>
      </c>
      <c r="H469">
        <f t="shared" si="551"/>
        <v>0</v>
      </c>
      <c r="I469">
        <f t="shared" si="551"/>
        <v>0</v>
      </c>
      <c r="J469">
        <f t="shared" si="551"/>
        <v>0</v>
      </c>
      <c r="K469">
        <f t="shared" si="551"/>
        <v>0</v>
      </c>
      <c r="L469">
        <f t="shared" si="551"/>
        <v>0</v>
      </c>
      <c r="M469">
        <f t="shared" si="551"/>
        <v>0</v>
      </c>
      <c r="N469">
        <f t="shared" si="551"/>
        <v>0</v>
      </c>
      <c r="O469">
        <f t="shared" si="551"/>
        <v>0</v>
      </c>
      <c r="P469">
        <f t="shared" si="551"/>
        <v>0</v>
      </c>
      <c r="Q469">
        <f t="shared" si="551"/>
        <v>0</v>
      </c>
      <c r="R469">
        <f t="shared" si="551"/>
        <v>0</v>
      </c>
      <c r="S469">
        <f t="shared" si="551"/>
        <v>0</v>
      </c>
      <c r="T469">
        <f t="shared" si="551"/>
        <v>0</v>
      </c>
      <c r="U469">
        <f t="shared" si="551"/>
        <v>0</v>
      </c>
      <c r="V469">
        <f t="shared" si="551"/>
        <v>0</v>
      </c>
      <c r="W469">
        <f t="shared" si="551"/>
        <v>0</v>
      </c>
      <c r="X469">
        <f t="shared" si="551"/>
        <v>0</v>
      </c>
      <c r="Y469">
        <f t="shared" si="551"/>
        <v>0</v>
      </c>
      <c r="Z469">
        <f t="shared" si="551"/>
        <v>0</v>
      </c>
      <c r="AA469">
        <f t="shared" si="551"/>
        <v>0</v>
      </c>
      <c r="AB469">
        <f t="shared" si="551"/>
        <v>0</v>
      </c>
      <c r="AC469">
        <f t="shared" si="551"/>
        <v>0</v>
      </c>
      <c r="AD469">
        <f t="shared" si="551"/>
        <v>0</v>
      </c>
      <c r="AE469">
        <f t="shared" si="551"/>
        <v>0</v>
      </c>
      <c r="AF469">
        <f t="shared" si="551"/>
        <v>608.5367686664913</v>
      </c>
      <c r="AG469">
        <f t="shared" si="551"/>
        <v>608.5367686664913</v>
      </c>
      <c r="AH469">
        <f t="shared" si="551"/>
        <v>0</v>
      </c>
      <c r="AI469">
        <f t="shared" si="551"/>
        <v>0</v>
      </c>
      <c r="AJ469">
        <f t="shared" si="551"/>
        <v>0</v>
      </c>
      <c r="AK469">
        <f t="shared" si="551"/>
        <v>0</v>
      </c>
      <c r="AL469">
        <f t="shared" si="551"/>
        <v>0</v>
      </c>
      <c r="AM469">
        <f t="shared" si="551"/>
        <v>0</v>
      </c>
      <c r="AN469">
        <f t="shared" si="551"/>
        <v>0</v>
      </c>
      <c r="AO469">
        <f t="shared" si="551"/>
        <v>0</v>
      </c>
      <c r="AP469">
        <f t="shared" si="551"/>
        <v>0</v>
      </c>
      <c r="AQ469">
        <f t="shared" si="551"/>
        <v>0</v>
      </c>
      <c r="AR469">
        <f t="shared" si="551"/>
        <v>0</v>
      </c>
      <c r="AS469">
        <f t="shared" si="551"/>
        <v>0</v>
      </c>
      <c r="AT469">
        <f t="shared" si="551"/>
        <v>0</v>
      </c>
      <c r="AU469">
        <f t="shared" si="551"/>
        <v>0</v>
      </c>
      <c r="AV469">
        <f t="shared" si="551"/>
        <v>0</v>
      </c>
      <c r="AW469">
        <f t="shared" si="551"/>
        <v>0</v>
      </c>
      <c r="AX469">
        <f t="shared" si="551"/>
        <v>0</v>
      </c>
      <c r="AY469">
        <f t="shared" si="551"/>
        <v>0</v>
      </c>
      <c r="AZ469">
        <f t="shared" si="551"/>
        <v>0</v>
      </c>
      <c r="BA469">
        <f t="shared" si="551"/>
        <v>0</v>
      </c>
      <c r="BB469">
        <f t="shared" si="551"/>
        <v>0</v>
      </c>
    </row>
    <row r="470" spans="2:54" ht="12.75">
      <c r="B470">
        <f aca="true" t="shared" si="552" ref="B470:BB470">IF(($BC361+$A$375)&gt;B$374,IF(($BC361-$A$375)&lt;B$374,$BG361,0),0)</f>
        <v>0</v>
      </c>
      <c r="C470">
        <f t="shared" si="552"/>
        <v>0</v>
      </c>
      <c r="D470">
        <f t="shared" si="552"/>
        <v>0</v>
      </c>
      <c r="E470">
        <f t="shared" si="552"/>
        <v>0</v>
      </c>
      <c r="F470">
        <f t="shared" si="552"/>
        <v>0</v>
      </c>
      <c r="G470">
        <f t="shared" si="552"/>
        <v>0</v>
      </c>
      <c r="H470">
        <f t="shared" si="552"/>
        <v>0</v>
      </c>
      <c r="I470">
        <f t="shared" si="552"/>
        <v>0</v>
      </c>
      <c r="J470">
        <f t="shared" si="552"/>
        <v>0</v>
      </c>
      <c r="K470">
        <f t="shared" si="552"/>
        <v>0</v>
      </c>
      <c r="L470">
        <f t="shared" si="552"/>
        <v>0</v>
      </c>
      <c r="M470">
        <f t="shared" si="552"/>
        <v>0</v>
      </c>
      <c r="N470">
        <f t="shared" si="552"/>
        <v>0</v>
      </c>
      <c r="O470">
        <f t="shared" si="552"/>
        <v>0</v>
      </c>
      <c r="P470">
        <f t="shared" si="552"/>
        <v>0</v>
      </c>
      <c r="Q470">
        <f t="shared" si="552"/>
        <v>0</v>
      </c>
      <c r="R470">
        <f t="shared" si="552"/>
        <v>0</v>
      </c>
      <c r="S470">
        <f t="shared" si="552"/>
        <v>0</v>
      </c>
      <c r="T470">
        <f t="shared" si="552"/>
        <v>0</v>
      </c>
      <c r="U470">
        <f t="shared" si="552"/>
        <v>0</v>
      </c>
      <c r="V470">
        <f t="shared" si="552"/>
        <v>0</v>
      </c>
      <c r="W470">
        <f t="shared" si="552"/>
        <v>0</v>
      </c>
      <c r="X470">
        <f t="shared" si="552"/>
        <v>0</v>
      </c>
      <c r="Y470">
        <f t="shared" si="552"/>
        <v>0</v>
      </c>
      <c r="Z470">
        <f t="shared" si="552"/>
        <v>0</v>
      </c>
      <c r="AA470">
        <f t="shared" si="552"/>
        <v>0</v>
      </c>
      <c r="AB470">
        <f t="shared" si="552"/>
        <v>0</v>
      </c>
      <c r="AC470">
        <f t="shared" si="552"/>
        <v>0</v>
      </c>
      <c r="AD470">
        <f t="shared" si="552"/>
        <v>734.7629020818976</v>
      </c>
      <c r="AE470">
        <f t="shared" si="552"/>
        <v>734.7629020818976</v>
      </c>
      <c r="AF470">
        <f t="shared" si="552"/>
        <v>0</v>
      </c>
      <c r="AG470">
        <f t="shared" si="552"/>
        <v>0</v>
      </c>
      <c r="AH470">
        <f t="shared" si="552"/>
        <v>0</v>
      </c>
      <c r="AI470">
        <f t="shared" si="552"/>
        <v>0</v>
      </c>
      <c r="AJ470">
        <f t="shared" si="552"/>
        <v>0</v>
      </c>
      <c r="AK470">
        <f t="shared" si="552"/>
        <v>0</v>
      </c>
      <c r="AL470">
        <f t="shared" si="552"/>
        <v>0</v>
      </c>
      <c r="AM470">
        <f t="shared" si="552"/>
        <v>0</v>
      </c>
      <c r="AN470">
        <f t="shared" si="552"/>
        <v>0</v>
      </c>
      <c r="AO470">
        <f t="shared" si="552"/>
        <v>0</v>
      </c>
      <c r="AP470">
        <f t="shared" si="552"/>
        <v>0</v>
      </c>
      <c r="AQ470">
        <f t="shared" si="552"/>
        <v>0</v>
      </c>
      <c r="AR470">
        <f t="shared" si="552"/>
        <v>0</v>
      </c>
      <c r="AS470">
        <f t="shared" si="552"/>
        <v>0</v>
      </c>
      <c r="AT470">
        <f t="shared" si="552"/>
        <v>0</v>
      </c>
      <c r="AU470">
        <f t="shared" si="552"/>
        <v>0</v>
      </c>
      <c r="AV470">
        <f t="shared" si="552"/>
        <v>0</v>
      </c>
      <c r="AW470">
        <f t="shared" si="552"/>
        <v>0</v>
      </c>
      <c r="AX470">
        <f t="shared" si="552"/>
        <v>0</v>
      </c>
      <c r="AY470">
        <f t="shared" si="552"/>
        <v>0</v>
      </c>
      <c r="AZ470">
        <f t="shared" si="552"/>
        <v>0</v>
      </c>
      <c r="BA470">
        <f t="shared" si="552"/>
        <v>0</v>
      </c>
      <c r="BB470">
        <f t="shared" si="552"/>
        <v>0</v>
      </c>
    </row>
    <row r="471" spans="2:54" ht="12.75">
      <c r="B471">
        <f aca="true" t="shared" si="553" ref="B471:BB471">IF(($BC362+$A$375)&gt;B$374,IF(($BC362-$A$375)&lt;B$374,$BG362,0),0)</f>
        <v>0</v>
      </c>
      <c r="C471">
        <f t="shared" si="553"/>
        <v>0</v>
      </c>
      <c r="D471">
        <f t="shared" si="553"/>
        <v>0</v>
      </c>
      <c r="E471">
        <f t="shared" si="553"/>
        <v>0</v>
      </c>
      <c r="F471">
        <f t="shared" si="553"/>
        <v>0</v>
      </c>
      <c r="G471">
        <f t="shared" si="553"/>
        <v>0</v>
      </c>
      <c r="H471">
        <f t="shared" si="553"/>
        <v>0</v>
      </c>
      <c r="I471">
        <f t="shared" si="553"/>
        <v>0</v>
      </c>
      <c r="J471">
        <f t="shared" si="553"/>
        <v>0</v>
      </c>
      <c r="K471">
        <f t="shared" si="553"/>
        <v>0</v>
      </c>
      <c r="L471">
        <f t="shared" si="553"/>
        <v>0</v>
      </c>
      <c r="M471">
        <f t="shared" si="553"/>
        <v>0</v>
      </c>
      <c r="N471">
        <f t="shared" si="553"/>
        <v>0</v>
      </c>
      <c r="O471">
        <f t="shared" si="553"/>
        <v>0</v>
      </c>
      <c r="P471">
        <f t="shared" si="553"/>
        <v>0</v>
      </c>
      <c r="Q471">
        <f t="shared" si="553"/>
        <v>0</v>
      </c>
      <c r="R471">
        <f t="shared" si="553"/>
        <v>0</v>
      </c>
      <c r="S471">
        <f t="shared" si="553"/>
        <v>0</v>
      </c>
      <c r="T471">
        <f t="shared" si="553"/>
        <v>0</v>
      </c>
      <c r="U471">
        <f t="shared" si="553"/>
        <v>0</v>
      </c>
      <c r="V471">
        <f t="shared" si="553"/>
        <v>0</v>
      </c>
      <c r="W471">
        <f t="shared" si="553"/>
        <v>0</v>
      </c>
      <c r="X471">
        <f t="shared" si="553"/>
        <v>0</v>
      </c>
      <c r="Y471">
        <f t="shared" si="553"/>
        <v>0</v>
      </c>
      <c r="Z471">
        <f t="shared" si="553"/>
        <v>0</v>
      </c>
      <c r="AA471">
        <f t="shared" si="553"/>
        <v>0</v>
      </c>
      <c r="AB471">
        <f t="shared" si="553"/>
        <v>1341.728628527287</v>
      </c>
      <c r="AC471">
        <f t="shared" si="553"/>
        <v>1341.728628527287</v>
      </c>
      <c r="AD471">
        <f t="shared" si="553"/>
        <v>0</v>
      </c>
      <c r="AE471">
        <f t="shared" si="553"/>
        <v>0</v>
      </c>
      <c r="AF471">
        <f t="shared" si="553"/>
        <v>0</v>
      </c>
      <c r="AG471">
        <f t="shared" si="553"/>
        <v>0</v>
      </c>
      <c r="AH471">
        <f t="shared" si="553"/>
        <v>0</v>
      </c>
      <c r="AI471">
        <f t="shared" si="553"/>
        <v>0</v>
      </c>
      <c r="AJ471">
        <f t="shared" si="553"/>
        <v>0</v>
      </c>
      <c r="AK471">
        <f t="shared" si="553"/>
        <v>0</v>
      </c>
      <c r="AL471">
        <f t="shared" si="553"/>
        <v>0</v>
      </c>
      <c r="AM471">
        <f t="shared" si="553"/>
        <v>0</v>
      </c>
      <c r="AN471">
        <f t="shared" si="553"/>
        <v>0</v>
      </c>
      <c r="AO471">
        <f t="shared" si="553"/>
        <v>0</v>
      </c>
      <c r="AP471">
        <f t="shared" si="553"/>
        <v>0</v>
      </c>
      <c r="AQ471">
        <f t="shared" si="553"/>
        <v>0</v>
      </c>
      <c r="AR471">
        <f t="shared" si="553"/>
        <v>0</v>
      </c>
      <c r="AS471">
        <f t="shared" si="553"/>
        <v>0</v>
      </c>
      <c r="AT471">
        <f t="shared" si="553"/>
        <v>0</v>
      </c>
      <c r="AU471">
        <f t="shared" si="553"/>
        <v>0</v>
      </c>
      <c r="AV471">
        <f t="shared" si="553"/>
        <v>0</v>
      </c>
      <c r="AW471">
        <f t="shared" si="553"/>
        <v>0</v>
      </c>
      <c r="AX471">
        <f t="shared" si="553"/>
        <v>0</v>
      </c>
      <c r="AY471">
        <f t="shared" si="553"/>
        <v>0</v>
      </c>
      <c r="AZ471">
        <f t="shared" si="553"/>
        <v>0</v>
      </c>
      <c r="BA471">
        <f t="shared" si="553"/>
        <v>0</v>
      </c>
      <c r="BB471">
        <f t="shared" si="553"/>
        <v>0</v>
      </c>
    </row>
    <row r="472" spans="2:54" ht="12.75">
      <c r="B472">
        <f aca="true" t="shared" si="554" ref="B472:BB472">IF(($BC363+$A$375)&gt;B$374,IF(($BC363-$A$375)&lt;B$374,$BG363,0),0)</f>
        <v>0</v>
      </c>
      <c r="C472">
        <f t="shared" si="554"/>
        <v>0</v>
      </c>
      <c r="D472">
        <f t="shared" si="554"/>
        <v>0</v>
      </c>
      <c r="E472">
        <f t="shared" si="554"/>
        <v>0</v>
      </c>
      <c r="F472">
        <f t="shared" si="554"/>
        <v>0</v>
      </c>
      <c r="G472">
        <f t="shared" si="554"/>
        <v>0</v>
      </c>
      <c r="H472">
        <f t="shared" si="554"/>
        <v>0</v>
      </c>
      <c r="I472">
        <f t="shared" si="554"/>
        <v>0</v>
      </c>
      <c r="J472">
        <f t="shared" si="554"/>
        <v>0</v>
      </c>
      <c r="K472">
        <f t="shared" si="554"/>
        <v>0</v>
      </c>
      <c r="L472">
        <f t="shared" si="554"/>
        <v>0</v>
      </c>
      <c r="M472">
        <f t="shared" si="554"/>
        <v>0</v>
      </c>
      <c r="N472">
        <f t="shared" si="554"/>
        <v>0</v>
      </c>
      <c r="O472">
        <f t="shared" si="554"/>
        <v>0</v>
      </c>
      <c r="P472">
        <f t="shared" si="554"/>
        <v>0</v>
      </c>
      <c r="Q472">
        <f t="shared" si="554"/>
        <v>0</v>
      </c>
      <c r="R472">
        <f t="shared" si="554"/>
        <v>0</v>
      </c>
      <c r="S472">
        <f t="shared" si="554"/>
        <v>0</v>
      </c>
      <c r="T472">
        <f t="shared" si="554"/>
        <v>0</v>
      </c>
      <c r="U472">
        <f t="shared" si="554"/>
        <v>0</v>
      </c>
      <c r="V472">
        <f t="shared" si="554"/>
        <v>0</v>
      </c>
      <c r="W472">
        <f t="shared" si="554"/>
        <v>0</v>
      </c>
      <c r="X472">
        <f t="shared" si="554"/>
        <v>0</v>
      </c>
      <c r="Y472">
        <f t="shared" si="554"/>
        <v>0</v>
      </c>
      <c r="Z472">
        <f t="shared" si="554"/>
        <v>0</v>
      </c>
      <c r="AA472">
        <f t="shared" si="554"/>
        <v>0</v>
      </c>
      <c r="AB472">
        <f t="shared" si="554"/>
        <v>0</v>
      </c>
      <c r="AC472">
        <f t="shared" si="554"/>
        <v>3419.9376234284914</v>
      </c>
      <c r="AD472">
        <f t="shared" si="554"/>
        <v>3419.9376234284914</v>
      </c>
      <c r="AE472">
        <f t="shared" si="554"/>
        <v>0</v>
      </c>
      <c r="AF472">
        <f t="shared" si="554"/>
        <v>0</v>
      </c>
      <c r="AG472">
        <f t="shared" si="554"/>
        <v>0</v>
      </c>
      <c r="AH472">
        <f t="shared" si="554"/>
        <v>0</v>
      </c>
      <c r="AI472">
        <f t="shared" si="554"/>
        <v>0</v>
      </c>
      <c r="AJ472">
        <f t="shared" si="554"/>
        <v>0</v>
      </c>
      <c r="AK472">
        <f t="shared" si="554"/>
        <v>0</v>
      </c>
      <c r="AL472">
        <f t="shared" si="554"/>
        <v>0</v>
      </c>
      <c r="AM472">
        <f t="shared" si="554"/>
        <v>0</v>
      </c>
      <c r="AN472">
        <f t="shared" si="554"/>
        <v>0</v>
      </c>
      <c r="AO472">
        <f t="shared" si="554"/>
        <v>0</v>
      </c>
      <c r="AP472">
        <f t="shared" si="554"/>
        <v>0</v>
      </c>
      <c r="AQ472">
        <f t="shared" si="554"/>
        <v>0</v>
      </c>
      <c r="AR472">
        <f t="shared" si="554"/>
        <v>0</v>
      </c>
      <c r="AS472">
        <f t="shared" si="554"/>
        <v>0</v>
      </c>
      <c r="AT472">
        <f t="shared" si="554"/>
        <v>0</v>
      </c>
      <c r="AU472">
        <f t="shared" si="554"/>
        <v>0</v>
      </c>
      <c r="AV472">
        <f t="shared" si="554"/>
        <v>0</v>
      </c>
      <c r="AW472">
        <f t="shared" si="554"/>
        <v>0</v>
      </c>
      <c r="AX472">
        <f t="shared" si="554"/>
        <v>0</v>
      </c>
      <c r="AY472">
        <f t="shared" si="554"/>
        <v>0</v>
      </c>
      <c r="AZ472">
        <f t="shared" si="554"/>
        <v>0</v>
      </c>
      <c r="BA472">
        <f t="shared" si="554"/>
        <v>0</v>
      </c>
      <c r="BB472">
        <f t="shared" si="554"/>
        <v>0</v>
      </c>
    </row>
    <row r="473" spans="2:54" ht="12.75">
      <c r="B473">
        <f aca="true" t="shared" si="555" ref="B473:BB473">IF(($BC364+$A$375)&gt;B$374,IF(($BC364-$A$375)&lt;B$374,$BG364,0),0)</f>
        <v>0</v>
      </c>
      <c r="C473">
        <f t="shared" si="555"/>
        <v>0</v>
      </c>
      <c r="D473">
        <f t="shared" si="555"/>
        <v>0</v>
      </c>
      <c r="E473">
        <f t="shared" si="555"/>
        <v>0</v>
      </c>
      <c r="F473">
        <f t="shared" si="555"/>
        <v>0</v>
      </c>
      <c r="G473">
        <f t="shared" si="555"/>
        <v>0</v>
      </c>
      <c r="H473">
        <f t="shared" si="555"/>
        <v>0</v>
      </c>
      <c r="I473">
        <f t="shared" si="555"/>
        <v>0</v>
      </c>
      <c r="J473">
        <f t="shared" si="555"/>
        <v>0</v>
      </c>
      <c r="K473">
        <f t="shared" si="555"/>
        <v>0</v>
      </c>
      <c r="L473">
        <f t="shared" si="555"/>
        <v>0</v>
      </c>
      <c r="M473">
        <f t="shared" si="555"/>
        <v>0</v>
      </c>
      <c r="N473">
        <f t="shared" si="555"/>
        <v>0</v>
      </c>
      <c r="O473">
        <f t="shared" si="555"/>
        <v>0</v>
      </c>
      <c r="P473">
        <f t="shared" si="555"/>
        <v>0</v>
      </c>
      <c r="Q473">
        <f t="shared" si="555"/>
        <v>0</v>
      </c>
      <c r="R473">
        <f t="shared" si="555"/>
        <v>0</v>
      </c>
      <c r="S473">
        <f t="shared" si="555"/>
        <v>0</v>
      </c>
      <c r="T473">
        <f t="shared" si="555"/>
        <v>0</v>
      </c>
      <c r="U473">
        <f t="shared" si="555"/>
        <v>0</v>
      </c>
      <c r="V473">
        <f t="shared" si="555"/>
        <v>0</v>
      </c>
      <c r="W473">
        <f t="shared" si="555"/>
        <v>0</v>
      </c>
      <c r="X473">
        <f t="shared" si="555"/>
        <v>0</v>
      </c>
      <c r="Y473">
        <f t="shared" si="555"/>
        <v>0</v>
      </c>
      <c r="Z473">
        <f t="shared" si="555"/>
        <v>0</v>
      </c>
      <c r="AA473">
        <f t="shared" si="555"/>
        <v>0</v>
      </c>
      <c r="AB473">
        <f t="shared" si="555"/>
        <v>0</v>
      </c>
      <c r="AC473">
        <f t="shared" si="555"/>
        <v>0</v>
      </c>
      <c r="AD473">
        <f t="shared" si="555"/>
        <v>0</v>
      </c>
      <c r="AE473">
        <f t="shared" si="555"/>
        <v>0</v>
      </c>
      <c r="AF473">
        <f t="shared" si="555"/>
        <v>539.7267144739795</v>
      </c>
      <c r="AG473">
        <f t="shared" si="555"/>
        <v>539.7267144739795</v>
      </c>
      <c r="AH473">
        <f t="shared" si="555"/>
        <v>0</v>
      </c>
      <c r="AI473">
        <f t="shared" si="555"/>
        <v>0</v>
      </c>
      <c r="AJ473">
        <f t="shared" si="555"/>
        <v>0</v>
      </c>
      <c r="AK473">
        <f t="shared" si="555"/>
        <v>0</v>
      </c>
      <c r="AL473">
        <f t="shared" si="555"/>
        <v>0</v>
      </c>
      <c r="AM473">
        <f t="shared" si="555"/>
        <v>0</v>
      </c>
      <c r="AN473">
        <f t="shared" si="555"/>
        <v>0</v>
      </c>
      <c r="AO473">
        <f t="shared" si="555"/>
        <v>0</v>
      </c>
      <c r="AP473">
        <f t="shared" si="555"/>
        <v>0</v>
      </c>
      <c r="AQ473">
        <f t="shared" si="555"/>
        <v>0</v>
      </c>
      <c r="AR473">
        <f t="shared" si="555"/>
        <v>0</v>
      </c>
      <c r="AS473">
        <f t="shared" si="555"/>
        <v>0</v>
      </c>
      <c r="AT473">
        <f t="shared" si="555"/>
        <v>0</v>
      </c>
      <c r="AU473">
        <f t="shared" si="555"/>
        <v>0</v>
      </c>
      <c r="AV473">
        <f t="shared" si="555"/>
        <v>0</v>
      </c>
      <c r="AW473">
        <f t="shared" si="555"/>
        <v>0</v>
      </c>
      <c r="AX473">
        <f t="shared" si="555"/>
        <v>0</v>
      </c>
      <c r="AY473">
        <f t="shared" si="555"/>
        <v>0</v>
      </c>
      <c r="AZ473">
        <f t="shared" si="555"/>
        <v>0</v>
      </c>
      <c r="BA473">
        <f t="shared" si="555"/>
        <v>0</v>
      </c>
      <c r="BB473">
        <f t="shared" si="555"/>
        <v>0</v>
      </c>
    </row>
    <row r="474" spans="2:54" ht="12.75">
      <c r="B474">
        <f aca="true" t="shared" si="556" ref="B474:BB474">IF(($BC365+$A$375)&gt;B$374,IF(($BC365-$A$375)&lt;B$374,$BG365,0),0)</f>
        <v>0</v>
      </c>
      <c r="C474">
        <f t="shared" si="556"/>
        <v>0</v>
      </c>
      <c r="D474">
        <f t="shared" si="556"/>
        <v>0</v>
      </c>
      <c r="E474">
        <f t="shared" si="556"/>
        <v>0</v>
      </c>
      <c r="F474">
        <f t="shared" si="556"/>
        <v>0</v>
      </c>
      <c r="G474">
        <f t="shared" si="556"/>
        <v>0</v>
      </c>
      <c r="H474">
        <f t="shared" si="556"/>
        <v>0</v>
      </c>
      <c r="I474">
        <f t="shared" si="556"/>
        <v>0</v>
      </c>
      <c r="J474">
        <f t="shared" si="556"/>
        <v>0</v>
      </c>
      <c r="K474">
        <f t="shared" si="556"/>
        <v>0</v>
      </c>
      <c r="L474">
        <f t="shared" si="556"/>
        <v>0</v>
      </c>
      <c r="M474">
        <f t="shared" si="556"/>
        <v>0</v>
      </c>
      <c r="N474">
        <f t="shared" si="556"/>
        <v>0</v>
      </c>
      <c r="O474">
        <f t="shared" si="556"/>
        <v>0</v>
      </c>
      <c r="P474">
        <f t="shared" si="556"/>
        <v>0</v>
      </c>
      <c r="Q474">
        <f t="shared" si="556"/>
        <v>0</v>
      </c>
      <c r="R474">
        <f t="shared" si="556"/>
        <v>0</v>
      </c>
      <c r="S474">
        <f t="shared" si="556"/>
        <v>0</v>
      </c>
      <c r="T474">
        <f t="shared" si="556"/>
        <v>0</v>
      </c>
      <c r="U474">
        <f t="shared" si="556"/>
        <v>0</v>
      </c>
      <c r="V474">
        <f t="shared" si="556"/>
        <v>0</v>
      </c>
      <c r="W474">
        <f t="shared" si="556"/>
        <v>0</v>
      </c>
      <c r="X474">
        <f t="shared" si="556"/>
        <v>0</v>
      </c>
      <c r="Y474">
        <f t="shared" si="556"/>
        <v>0</v>
      </c>
      <c r="Z474">
        <f t="shared" si="556"/>
        <v>0</v>
      </c>
      <c r="AA474">
        <f t="shared" si="556"/>
        <v>0</v>
      </c>
      <c r="AB474">
        <f t="shared" si="556"/>
        <v>0</v>
      </c>
      <c r="AC474">
        <f t="shared" si="556"/>
        <v>0</v>
      </c>
      <c r="AD474">
        <f t="shared" si="556"/>
        <v>0</v>
      </c>
      <c r="AE474">
        <f t="shared" si="556"/>
        <v>0</v>
      </c>
      <c r="AF474">
        <f t="shared" si="556"/>
        <v>0</v>
      </c>
      <c r="AG474">
        <f t="shared" si="556"/>
        <v>0</v>
      </c>
      <c r="AH474">
        <f t="shared" si="556"/>
        <v>0</v>
      </c>
      <c r="AI474">
        <f t="shared" si="556"/>
        <v>246.9488793508833</v>
      </c>
      <c r="AJ474">
        <f t="shared" si="556"/>
        <v>246.9488793508833</v>
      </c>
      <c r="AK474">
        <f t="shared" si="556"/>
        <v>0</v>
      </c>
      <c r="AL474">
        <f t="shared" si="556"/>
        <v>0</v>
      </c>
      <c r="AM474">
        <f t="shared" si="556"/>
        <v>0</v>
      </c>
      <c r="AN474">
        <f t="shared" si="556"/>
        <v>0</v>
      </c>
      <c r="AO474">
        <f t="shared" si="556"/>
        <v>0</v>
      </c>
      <c r="AP474">
        <f t="shared" si="556"/>
        <v>0</v>
      </c>
      <c r="AQ474">
        <f t="shared" si="556"/>
        <v>0</v>
      </c>
      <c r="AR474">
        <f t="shared" si="556"/>
        <v>0</v>
      </c>
      <c r="AS474">
        <f t="shared" si="556"/>
        <v>0</v>
      </c>
      <c r="AT474">
        <f t="shared" si="556"/>
        <v>0</v>
      </c>
      <c r="AU474">
        <f t="shared" si="556"/>
        <v>0</v>
      </c>
      <c r="AV474">
        <f t="shared" si="556"/>
        <v>0</v>
      </c>
      <c r="AW474">
        <f t="shared" si="556"/>
        <v>0</v>
      </c>
      <c r="AX474">
        <f t="shared" si="556"/>
        <v>0</v>
      </c>
      <c r="AY474">
        <f t="shared" si="556"/>
        <v>0</v>
      </c>
      <c r="AZ474">
        <f t="shared" si="556"/>
        <v>0</v>
      </c>
      <c r="BA474">
        <f t="shared" si="556"/>
        <v>0</v>
      </c>
      <c r="BB474">
        <f t="shared" si="556"/>
        <v>0</v>
      </c>
    </row>
    <row r="475" spans="2:54" ht="12.75">
      <c r="B475">
        <f aca="true" t="shared" si="557" ref="B475:BB475">IF(($BC366+$A$375)&gt;B$374,IF(($BC366-$A$375)&lt;B$374,$BG366,0),0)</f>
        <v>0</v>
      </c>
      <c r="C475">
        <f t="shared" si="557"/>
        <v>0</v>
      </c>
      <c r="D475">
        <f t="shared" si="557"/>
        <v>0</v>
      </c>
      <c r="E475">
        <f t="shared" si="557"/>
        <v>0</v>
      </c>
      <c r="F475">
        <f t="shared" si="557"/>
        <v>0</v>
      </c>
      <c r="G475">
        <f t="shared" si="557"/>
        <v>0</v>
      </c>
      <c r="H475">
        <f t="shared" si="557"/>
        <v>0</v>
      </c>
      <c r="I475">
        <f t="shared" si="557"/>
        <v>0</v>
      </c>
      <c r="J475">
        <f t="shared" si="557"/>
        <v>0</v>
      </c>
      <c r="K475">
        <f t="shared" si="557"/>
        <v>0</v>
      </c>
      <c r="L475">
        <f t="shared" si="557"/>
        <v>0</v>
      </c>
      <c r="M475">
        <f t="shared" si="557"/>
        <v>0</v>
      </c>
      <c r="N475">
        <f t="shared" si="557"/>
        <v>0</v>
      </c>
      <c r="O475">
        <f t="shared" si="557"/>
        <v>0</v>
      </c>
      <c r="P475">
        <f t="shared" si="557"/>
        <v>0</v>
      </c>
      <c r="Q475">
        <f t="shared" si="557"/>
        <v>0</v>
      </c>
      <c r="R475">
        <f t="shared" si="557"/>
        <v>0</v>
      </c>
      <c r="S475">
        <f t="shared" si="557"/>
        <v>0</v>
      </c>
      <c r="T475">
        <f t="shared" si="557"/>
        <v>0</v>
      </c>
      <c r="U475">
        <f t="shared" si="557"/>
        <v>0</v>
      </c>
      <c r="V475">
        <f t="shared" si="557"/>
        <v>0</v>
      </c>
      <c r="W475">
        <f t="shared" si="557"/>
        <v>0</v>
      </c>
      <c r="X475">
        <f t="shared" si="557"/>
        <v>0</v>
      </c>
      <c r="Y475">
        <f t="shared" si="557"/>
        <v>0</v>
      </c>
      <c r="Z475">
        <f t="shared" si="557"/>
        <v>0</v>
      </c>
      <c r="AA475">
        <f t="shared" si="557"/>
        <v>0</v>
      </c>
      <c r="AB475">
        <f t="shared" si="557"/>
        <v>0</v>
      </c>
      <c r="AC475">
        <f t="shared" si="557"/>
        <v>0</v>
      </c>
      <c r="AD475">
        <f t="shared" si="557"/>
        <v>0</v>
      </c>
      <c r="AE475">
        <f t="shared" si="557"/>
        <v>0</v>
      </c>
      <c r="AF475">
        <f t="shared" si="557"/>
        <v>0</v>
      </c>
      <c r="AG475">
        <f t="shared" si="557"/>
        <v>0</v>
      </c>
      <c r="AH475">
        <f t="shared" si="557"/>
        <v>0</v>
      </c>
      <c r="AI475">
        <f t="shared" si="557"/>
        <v>0</v>
      </c>
      <c r="AJ475">
        <f t="shared" si="557"/>
        <v>0</v>
      </c>
      <c r="AK475">
        <f t="shared" si="557"/>
        <v>0</v>
      </c>
      <c r="AL475">
        <f t="shared" si="557"/>
        <v>0</v>
      </c>
      <c r="AM475">
        <f t="shared" si="557"/>
        <v>142.6578158200294</v>
      </c>
      <c r="AN475">
        <f t="shared" si="557"/>
        <v>142.6578158200294</v>
      </c>
      <c r="AO475">
        <f t="shared" si="557"/>
        <v>0</v>
      </c>
      <c r="AP475">
        <f t="shared" si="557"/>
        <v>0</v>
      </c>
      <c r="AQ475">
        <f t="shared" si="557"/>
        <v>0</v>
      </c>
      <c r="AR475">
        <f t="shared" si="557"/>
        <v>0</v>
      </c>
      <c r="AS475">
        <f t="shared" si="557"/>
        <v>0</v>
      </c>
      <c r="AT475">
        <f t="shared" si="557"/>
        <v>0</v>
      </c>
      <c r="AU475">
        <f t="shared" si="557"/>
        <v>0</v>
      </c>
      <c r="AV475">
        <f t="shared" si="557"/>
        <v>0</v>
      </c>
      <c r="AW475">
        <f t="shared" si="557"/>
        <v>0</v>
      </c>
      <c r="AX475">
        <f t="shared" si="557"/>
        <v>0</v>
      </c>
      <c r="AY475">
        <f t="shared" si="557"/>
        <v>0</v>
      </c>
      <c r="AZ475">
        <f t="shared" si="557"/>
        <v>0</v>
      </c>
      <c r="BA475">
        <f t="shared" si="557"/>
        <v>0</v>
      </c>
      <c r="BB475">
        <f t="shared" si="557"/>
        <v>0</v>
      </c>
    </row>
    <row r="476" spans="2:54" ht="12.75">
      <c r="B476">
        <f aca="true" t="shared" si="558" ref="B476:BB476">IF(($BC367+$A$375)&gt;B$374,IF(($BC367-$A$375)&lt;B$374,$BG367,0),0)</f>
        <v>0</v>
      </c>
      <c r="C476">
        <f t="shared" si="558"/>
        <v>0</v>
      </c>
      <c r="D476">
        <f t="shared" si="558"/>
        <v>0</v>
      </c>
      <c r="E476">
        <f t="shared" si="558"/>
        <v>0</v>
      </c>
      <c r="F476">
        <f t="shared" si="558"/>
        <v>0</v>
      </c>
      <c r="G476">
        <f t="shared" si="558"/>
        <v>0</v>
      </c>
      <c r="H476">
        <f t="shared" si="558"/>
        <v>0</v>
      </c>
      <c r="I476">
        <f t="shared" si="558"/>
        <v>0</v>
      </c>
      <c r="J476">
        <f t="shared" si="558"/>
        <v>0</v>
      </c>
      <c r="K476">
        <f t="shared" si="558"/>
        <v>0</v>
      </c>
      <c r="L476">
        <f t="shared" si="558"/>
        <v>0</v>
      </c>
      <c r="M476">
        <f t="shared" si="558"/>
        <v>0</v>
      </c>
      <c r="N476">
        <f t="shared" si="558"/>
        <v>0</v>
      </c>
      <c r="O476">
        <f t="shared" si="558"/>
        <v>0</v>
      </c>
      <c r="P476">
        <f t="shared" si="558"/>
        <v>0</v>
      </c>
      <c r="Q476">
        <f t="shared" si="558"/>
        <v>0</v>
      </c>
      <c r="R476">
        <f t="shared" si="558"/>
        <v>0</v>
      </c>
      <c r="S476">
        <f t="shared" si="558"/>
        <v>0</v>
      </c>
      <c r="T476">
        <f t="shared" si="558"/>
        <v>0</v>
      </c>
      <c r="U476">
        <f t="shared" si="558"/>
        <v>0</v>
      </c>
      <c r="V476">
        <f t="shared" si="558"/>
        <v>0</v>
      </c>
      <c r="W476">
        <f t="shared" si="558"/>
        <v>0</v>
      </c>
      <c r="X476">
        <f t="shared" si="558"/>
        <v>0</v>
      </c>
      <c r="Y476">
        <f t="shared" si="558"/>
        <v>0</v>
      </c>
      <c r="Z476">
        <f t="shared" si="558"/>
        <v>0</v>
      </c>
      <c r="AA476">
        <f t="shared" si="558"/>
        <v>0</v>
      </c>
      <c r="AB476">
        <f t="shared" si="558"/>
        <v>0</v>
      </c>
      <c r="AC476">
        <f t="shared" si="558"/>
        <v>0</v>
      </c>
      <c r="AD476">
        <f t="shared" si="558"/>
        <v>0</v>
      </c>
      <c r="AE476">
        <f t="shared" si="558"/>
        <v>0</v>
      </c>
      <c r="AF476">
        <f t="shared" si="558"/>
        <v>0</v>
      </c>
      <c r="AG476">
        <f t="shared" si="558"/>
        <v>0</v>
      </c>
      <c r="AH476">
        <f t="shared" si="558"/>
        <v>0</v>
      </c>
      <c r="AI476">
        <f t="shared" si="558"/>
        <v>0</v>
      </c>
      <c r="AJ476">
        <f t="shared" si="558"/>
        <v>0</v>
      </c>
      <c r="AK476">
        <f t="shared" si="558"/>
        <v>0</v>
      </c>
      <c r="AL476">
        <f t="shared" si="558"/>
        <v>0</v>
      </c>
      <c r="AM476">
        <f t="shared" si="558"/>
        <v>0</v>
      </c>
      <c r="AN476">
        <f t="shared" si="558"/>
        <v>0</v>
      </c>
      <c r="AO476">
        <f t="shared" si="558"/>
        <v>0</v>
      </c>
      <c r="AP476">
        <f t="shared" si="558"/>
        <v>0</v>
      </c>
      <c r="AQ476">
        <f t="shared" si="558"/>
        <v>91.9430607176901</v>
      </c>
      <c r="AR476">
        <f t="shared" si="558"/>
        <v>91.9430607176901</v>
      </c>
      <c r="AS476">
        <f t="shared" si="558"/>
        <v>0</v>
      </c>
      <c r="AT476">
        <f t="shared" si="558"/>
        <v>0</v>
      </c>
      <c r="AU476">
        <f t="shared" si="558"/>
        <v>0</v>
      </c>
      <c r="AV476">
        <f t="shared" si="558"/>
        <v>0</v>
      </c>
      <c r="AW476">
        <f t="shared" si="558"/>
        <v>0</v>
      </c>
      <c r="AX476">
        <f t="shared" si="558"/>
        <v>0</v>
      </c>
      <c r="AY476">
        <f t="shared" si="558"/>
        <v>0</v>
      </c>
      <c r="AZ476">
        <f t="shared" si="558"/>
        <v>0</v>
      </c>
      <c r="BA476">
        <f t="shared" si="558"/>
        <v>0</v>
      </c>
      <c r="BB476">
        <f t="shared" si="558"/>
        <v>0</v>
      </c>
    </row>
    <row r="477" spans="2:54" ht="12.75">
      <c r="B477">
        <f aca="true" t="shared" si="559" ref="B477:BB477">IF(($BC368+$A$375)&gt;B$374,IF(($BC368-$A$375)&lt;B$374,$BG368,0),0)</f>
        <v>0</v>
      </c>
      <c r="C477">
        <f t="shared" si="559"/>
        <v>0</v>
      </c>
      <c r="D477">
        <f t="shared" si="559"/>
        <v>0</v>
      </c>
      <c r="E477">
        <f t="shared" si="559"/>
        <v>0</v>
      </c>
      <c r="F477">
        <f t="shared" si="559"/>
        <v>0</v>
      </c>
      <c r="G477">
        <f t="shared" si="559"/>
        <v>0</v>
      </c>
      <c r="H477">
        <f t="shared" si="559"/>
        <v>0</v>
      </c>
      <c r="I477">
        <f t="shared" si="559"/>
        <v>0</v>
      </c>
      <c r="J477">
        <f t="shared" si="559"/>
        <v>0</v>
      </c>
      <c r="K477">
        <f t="shared" si="559"/>
        <v>0</v>
      </c>
      <c r="L477">
        <f t="shared" si="559"/>
        <v>0</v>
      </c>
      <c r="M477">
        <f t="shared" si="559"/>
        <v>0</v>
      </c>
      <c r="N477">
        <f t="shared" si="559"/>
        <v>0</v>
      </c>
      <c r="O477">
        <f t="shared" si="559"/>
        <v>0</v>
      </c>
      <c r="P477">
        <f t="shared" si="559"/>
        <v>0</v>
      </c>
      <c r="Q477">
        <f t="shared" si="559"/>
        <v>0</v>
      </c>
      <c r="R477">
        <f t="shared" si="559"/>
        <v>0</v>
      </c>
      <c r="S477">
        <f t="shared" si="559"/>
        <v>0</v>
      </c>
      <c r="T477">
        <f t="shared" si="559"/>
        <v>0</v>
      </c>
      <c r="U477">
        <f t="shared" si="559"/>
        <v>0</v>
      </c>
      <c r="V477">
        <f t="shared" si="559"/>
        <v>0</v>
      </c>
      <c r="W477">
        <f t="shared" si="559"/>
        <v>0</v>
      </c>
      <c r="X477">
        <f t="shared" si="559"/>
        <v>0</v>
      </c>
      <c r="Y477">
        <f t="shared" si="559"/>
        <v>0</v>
      </c>
      <c r="Z477">
        <f t="shared" si="559"/>
        <v>0</v>
      </c>
      <c r="AA477">
        <f t="shared" si="559"/>
        <v>0</v>
      </c>
      <c r="AB477">
        <f t="shared" si="559"/>
        <v>0</v>
      </c>
      <c r="AC477">
        <f t="shared" si="559"/>
        <v>0</v>
      </c>
      <c r="AD477">
        <f t="shared" si="559"/>
        <v>0</v>
      </c>
      <c r="AE477">
        <f t="shared" si="559"/>
        <v>0</v>
      </c>
      <c r="AF477">
        <f t="shared" si="559"/>
        <v>0</v>
      </c>
      <c r="AG477">
        <f t="shared" si="559"/>
        <v>0</v>
      </c>
      <c r="AH477">
        <f t="shared" si="559"/>
        <v>0</v>
      </c>
      <c r="AI477">
        <f t="shared" si="559"/>
        <v>0</v>
      </c>
      <c r="AJ477">
        <f t="shared" si="559"/>
        <v>0</v>
      </c>
      <c r="AK477">
        <f t="shared" si="559"/>
        <v>0</v>
      </c>
      <c r="AL477">
        <f t="shared" si="559"/>
        <v>0</v>
      </c>
      <c r="AM477">
        <f t="shared" si="559"/>
        <v>0</v>
      </c>
      <c r="AN477">
        <f t="shared" si="559"/>
        <v>0</v>
      </c>
      <c r="AO477">
        <f t="shared" si="559"/>
        <v>0</v>
      </c>
      <c r="AP477">
        <f t="shared" si="559"/>
        <v>0</v>
      </c>
      <c r="AQ477">
        <f t="shared" si="559"/>
        <v>0</v>
      </c>
      <c r="AR477">
        <f t="shared" si="559"/>
        <v>0</v>
      </c>
      <c r="AS477">
        <f t="shared" si="559"/>
        <v>0</v>
      </c>
      <c r="AT477">
        <f t="shared" si="559"/>
        <v>0</v>
      </c>
      <c r="AU477">
        <f t="shared" si="559"/>
        <v>0</v>
      </c>
      <c r="AV477">
        <f t="shared" si="559"/>
        <v>63.26143994280831</v>
      </c>
      <c r="AW477">
        <f t="shared" si="559"/>
        <v>0</v>
      </c>
      <c r="AX477">
        <f t="shared" si="559"/>
        <v>0</v>
      </c>
      <c r="AY477">
        <f t="shared" si="559"/>
        <v>0</v>
      </c>
      <c r="AZ477">
        <f t="shared" si="559"/>
        <v>0</v>
      </c>
      <c r="BA477">
        <f t="shared" si="559"/>
        <v>0</v>
      </c>
      <c r="BB477">
        <f t="shared" si="559"/>
        <v>0</v>
      </c>
    </row>
    <row r="478" spans="2:54" ht="13.5" thickBot="1">
      <c r="B478">
        <f aca="true" t="shared" si="560" ref="B478:BB478">IF(($BC369+$A$375)&gt;B$374,IF(($BC369-$A$375)&lt;B$374,$BG369,0),0)</f>
        <v>0</v>
      </c>
      <c r="C478">
        <f t="shared" si="560"/>
        <v>0</v>
      </c>
      <c r="D478">
        <f t="shared" si="560"/>
        <v>0</v>
      </c>
      <c r="E478">
        <f t="shared" si="560"/>
        <v>0</v>
      </c>
      <c r="F478">
        <f t="shared" si="560"/>
        <v>0</v>
      </c>
      <c r="G478">
        <f t="shared" si="560"/>
        <v>0</v>
      </c>
      <c r="H478">
        <f t="shared" si="560"/>
        <v>0</v>
      </c>
      <c r="I478">
        <f t="shared" si="560"/>
        <v>0</v>
      </c>
      <c r="J478">
        <f t="shared" si="560"/>
        <v>0</v>
      </c>
      <c r="K478">
        <f t="shared" si="560"/>
        <v>0</v>
      </c>
      <c r="L478">
        <f t="shared" si="560"/>
        <v>0</v>
      </c>
      <c r="M478">
        <f t="shared" si="560"/>
        <v>0</v>
      </c>
      <c r="N478">
        <f t="shared" si="560"/>
        <v>0</v>
      </c>
      <c r="O478">
        <f t="shared" si="560"/>
        <v>0</v>
      </c>
      <c r="P478">
        <f t="shared" si="560"/>
        <v>0</v>
      </c>
      <c r="Q478">
        <f t="shared" si="560"/>
        <v>0</v>
      </c>
      <c r="R478">
        <f t="shared" si="560"/>
        <v>0</v>
      </c>
      <c r="S478">
        <f t="shared" si="560"/>
        <v>0</v>
      </c>
      <c r="T478">
        <f t="shared" si="560"/>
        <v>0</v>
      </c>
      <c r="U478">
        <f t="shared" si="560"/>
        <v>0</v>
      </c>
      <c r="V478">
        <f t="shared" si="560"/>
        <v>0</v>
      </c>
      <c r="W478">
        <f t="shared" si="560"/>
        <v>0</v>
      </c>
      <c r="X478">
        <f t="shared" si="560"/>
        <v>0</v>
      </c>
      <c r="Y478">
        <f t="shared" si="560"/>
        <v>0</v>
      </c>
      <c r="Z478">
        <f t="shared" si="560"/>
        <v>0</v>
      </c>
      <c r="AA478">
        <f t="shared" si="560"/>
        <v>0</v>
      </c>
      <c r="AB478">
        <f t="shared" si="560"/>
        <v>0</v>
      </c>
      <c r="AC478">
        <f t="shared" si="560"/>
        <v>0</v>
      </c>
      <c r="AD478">
        <f t="shared" si="560"/>
        <v>0</v>
      </c>
      <c r="AE478">
        <f t="shared" si="560"/>
        <v>0</v>
      </c>
      <c r="AF478">
        <f t="shared" si="560"/>
        <v>0</v>
      </c>
      <c r="AG478">
        <f t="shared" si="560"/>
        <v>0</v>
      </c>
      <c r="AH478">
        <f t="shared" si="560"/>
        <v>0</v>
      </c>
      <c r="AI478">
        <f t="shared" si="560"/>
        <v>0</v>
      </c>
      <c r="AJ478">
        <f t="shared" si="560"/>
        <v>0</v>
      </c>
      <c r="AK478">
        <f t="shared" si="560"/>
        <v>0</v>
      </c>
      <c r="AL478">
        <f t="shared" si="560"/>
        <v>0</v>
      </c>
      <c r="AM478">
        <f t="shared" si="560"/>
        <v>0</v>
      </c>
      <c r="AN478">
        <f t="shared" si="560"/>
        <v>0</v>
      </c>
      <c r="AO478">
        <f t="shared" si="560"/>
        <v>0</v>
      </c>
      <c r="AP478">
        <f t="shared" si="560"/>
        <v>0</v>
      </c>
      <c r="AQ478">
        <f t="shared" si="560"/>
        <v>0</v>
      </c>
      <c r="AR478">
        <f t="shared" si="560"/>
        <v>0</v>
      </c>
      <c r="AS478">
        <f t="shared" si="560"/>
        <v>0</v>
      </c>
      <c r="AT478">
        <f t="shared" si="560"/>
        <v>0</v>
      </c>
      <c r="AU478">
        <f t="shared" si="560"/>
        <v>0</v>
      </c>
      <c r="AV478">
        <f t="shared" si="560"/>
        <v>0</v>
      </c>
      <c r="AW478">
        <f t="shared" si="560"/>
        <v>0</v>
      </c>
      <c r="AX478">
        <f t="shared" si="560"/>
        <v>0</v>
      </c>
      <c r="AY478">
        <f t="shared" si="560"/>
        <v>0</v>
      </c>
      <c r="AZ478">
        <f t="shared" si="560"/>
        <v>0</v>
      </c>
      <c r="BA478">
        <f t="shared" si="560"/>
        <v>45.4985291621896</v>
      </c>
      <c r="BB478">
        <f t="shared" si="560"/>
        <v>0</v>
      </c>
    </row>
    <row r="479" spans="1:56" ht="13.5" thickBot="1">
      <c r="A479" s="90" t="s">
        <v>109</v>
      </c>
      <c r="B479" s="91">
        <f aca="true" t="shared" si="561" ref="B479:BA479">SUM(B375:B478)</f>
        <v>0</v>
      </c>
      <c r="C479" s="91">
        <f t="shared" si="561"/>
        <v>45.4985291621896</v>
      </c>
      <c r="D479" s="91">
        <f t="shared" si="561"/>
        <v>0</v>
      </c>
      <c r="E479" s="91">
        <f t="shared" si="561"/>
        <v>0</v>
      </c>
      <c r="F479" s="91">
        <f t="shared" si="561"/>
        <v>0</v>
      </c>
      <c r="G479" s="91">
        <f t="shared" si="561"/>
        <v>957.075953724283</v>
      </c>
      <c r="H479" s="91">
        <f t="shared" si="561"/>
        <v>1454.8909114912456</v>
      </c>
      <c r="I479" s="91">
        <f t="shared" si="561"/>
        <v>627.935858589742</v>
      </c>
      <c r="J479" s="91">
        <f t="shared" si="561"/>
        <v>557.2269308572213</v>
      </c>
      <c r="K479" s="91">
        <f t="shared" si="561"/>
        <v>541.0705634249481</v>
      </c>
      <c r="L479" s="91">
        <f t="shared" si="561"/>
        <v>447.0617087150637</v>
      </c>
      <c r="M479" s="91">
        <f t="shared" si="561"/>
        <v>451.1050348827406</v>
      </c>
      <c r="N479" s="91">
        <f t="shared" si="561"/>
        <v>368.7721437943524</v>
      </c>
      <c r="O479" s="91">
        <f t="shared" si="561"/>
        <v>384.4682030933179</v>
      </c>
      <c r="P479" s="91">
        <f t="shared" si="561"/>
        <v>549.9354540887643</v>
      </c>
      <c r="Q479" s="91">
        <f t="shared" si="561"/>
        <v>581.5731301874958</v>
      </c>
      <c r="R479" s="91">
        <f t="shared" si="561"/>
        <v>95700.6901957673</v>
      </c>
      <c r="S479" s="91">
        <f t="shared" si="561"/>
        <v>102382.26494497506</v>
      </c>
      <c r="T479" s="91">
        <f t="shared" si="561"/>
        <v>5050.730532955339</v>
      </c>
      <c r="U479" s="91">
        <f t="shared" si="561"/>
        <v>2960.8346502732556</v>
      </c>
      <c r="V479" s="91">
        <f t="shared" si="561"/>
        <v>2762.4614826965953</v>
      </c>
      <c r="W479" s="91">
        <f t="shared" si="561"/>
        <v>3462.124706591244</v>
      </c>
      <c r="X479" s="91">
        <f t="shared" si="561"/>
        <v>2604.5623759202745</v>
      </c>
      <c r="Y479" s="91">
        <f t="shared" si="561"/>
        <v>2713.562867053824</v>
      </c>
      <c r="Z479" s="91">
        <f t="shared" si="561"/>
        <v>7513.433465615999</v>
      </c>
      <c r="AA479" s="91">
        <f t="shared" si="561"/>
        <v>31783.36819726218</v>
      </c>
      <c r="AB479" s="91">
        <f t="shared" si="561"/>
        <v>50009.39526745616</v>
      </c>
      <c r="AC479" s="91">
        <f t="shared" si="561"/>
        <v>29551.872812536876</v>
      </c>
      <c r="AD479" s="91">
        <f t="shared" si="561"/>
        <v>7513.433465615999</v>
      </c>
      <c r="AE479" s="91">
        <f t="shared" si="561"/>
        <v>2713.562867053824</v>
      </c>
      <c r="AF479" s="91">
        <f t="shared" si="561"/>
        <v>2604.5623759202745</v>
      </c>
      <c r="AG479" s="91">
        <f t="shared" si="561"/>
        <v>3799.933000779905</v>
      </c>
      <c r="AH479" s="91">
        <f t="shared" si="561"/>
        <v>2849.603861018747</v>
      </c>
      <c r="AI479" s="91">
        <f t="shared" si="561"/>
        <v>2672.9785769383197</v>
      </c>
      <c r="AJ479" s="91">
        <f t="shared" si="561"/>
        <v>5050.73053295534</v>
      </c>
      <c r="AK479" s="91">
        <f t="shared" si="561"/>
        <v>102382.26494497508</v>
      </c>
      <c r="AL479" s="91">
        <f t="shared" si="561"/>
        <v>95954.21974522638</v>
      </c>
      <c r="AM479" s="91">
        <f t="shared" si="561"/>
        <v>581.5731301874958</v>
      </c>
      <c r="AN479" s="91">
        <f t="shared" si="561"/>
        <v>549.9354540887643</v>
      </c>
      <c r="AO479" s="91">
        <f t="shared" si="561"/>
        <v>384.4682030933179</v>
      </c>
      <c r="AP479" s="91">
        <f t="shared" si="561"/>
        <v>368.7721437943524</v>
      </c>
      <c r="AQ479" s="91">
        <f t="shared" si="561"/>
        <v>451.1050348827406</v>
      </c>
      <c r="AR479" s="91">
        <f t="shared" si="561"/>
        <v>447.06170871506373</v>
      </c>
      <c r="AS479" s="91">
        <f t="shared" si="561"/>
        <v>356.5584532639796</v>
      </c>
      <c r="AT479" s="91">
        <f t="shared" si="561"/>
        <v>557.2269308572213</v>
      </c>
      <c r="AU479" s="91">
        <f t="shared" si="561"/>
        <v>627.935858589742</v>
      </c>
      <c r="AV479" s="91">
        <f t="shared" si="561"/>
        <v>1063.3928542656297</v>
      </c>
      <c r="AW479" s="91">
        <f t="shared" si="561"/>
        <v>957.075953724283</v>
      </c>
      <c r="AX479" s="91">
        <f t="shared" si="561"/>
        <v>0</v>
      </c>
      <c r="AY479" s="91">
        <f t="shared" si="561"/>
        <v>0</v>
      </c>
      <c r="AZ479" s="91">
        <f t="shared" si="561"/>
        <v>0</v>
      </c>
      <c r="BA479" s="91">
        <f t="shared" si="561"/>
        <v>45.4985291621896</v>
      </c>
      <c r="BB479" s="91">
        <f>SUM(BB375:BB478)</f>
        <v>0</v>
      </c>
      <c r="BC479" s="92">
        <f>MAX(B479:BB479)</f>
        <v>102382.26494497508</v>
      </c>
      <c r="BD479" s="107">
        <f>SUM(B479:BB479)</f>
        <v>575393.8095462238</v>
      </c>
    </row>
    <row r="480" spans="1:56" ht="13.5" thickBot="1">
      <c r="A480" s="88" t="s">
        <v>110</v>
      </c>
      <c r="B480" s="89">
        <f aca="true" t="shared" si="562" ref="B480:BA480">IF(ABS(B479/$BC$479)&lt;$BC$480,0.000001,B479/$BC$479)</f>
        <v>1E-06</v>
      </c>
      <c r="C480" s="89">
        <f t="shared" si="562"/>
        <v>0.0004443985409645176</v>
      </c>
      <c r="D480" s="89">
        <f t="shared" si="562"/>
        <v>1E-06</v>
      </c>
      <c r="E480" s="89">
        <f t="shared" si="562"/>
        <v>1E-06</v>
      </c>
      <c r="F480" s="89">
        <f t="shared" si="562"/>
        <v>1E-06</v>
      </c>
      <c r="G480" s="89">
        <f t="shared" si="562"/>
        <v>0.009348063888200359</v>
      </c>
      <c r="H480" s="89">
        <f t="shared" si="562"/>
        <v>0.014210380208654016</v>
      </c>
      <c r="I480" s="89">
        <f t="shared" si="562"/>
        <v>0.006133248360223556</v>
      </c>
      <c r="J480" s="89">
        <f t="shared" si="562"/>
        <v>0.005442611873811354</v>
      </c>
      <c r="K480" s="89">
        <f t="shared" si="562"/>
        <v>0.0052848075173541455</v>
      </c>
      <c r="L480" s="89">
        <f t="shared" si="562"/>
        <v>0.004366593266473789</v>
      </c>
      <c r="M480" s="89">
        <f t="shared" si="562"/>
        <v>0.004406085713430789</v>
      </c>
      <c r="N480" s="89">
        <f t="shared" si="562"/>
        <v>0.003601914296314381</v>
      </c>
      <c r="O480" s="89">
        <f t="shared" si="562"/>
        <v>0.0037552226774817763</v>
      </c>
      <c r="P480" s="89">
        <f t="shared" si="562"/>
        <v>0.005371393711443333</v>
      </c>
      <c r="Q480" s="89">
        <f t="shared" si="562"/>
        <v>0.0056804089116416785</v>
      </c>
      <c r="R480" s="89">
        <f t="shared" si="562"/>
        <v>0.9347389437731353</v>
      </c>
      <c r="S480" s="89">
        <f t="shared" si="562"/>
        <v>0.9999999999999999</v>
      </c>
      <c r="T480" s="89">
        <f t="shared" si="562"/>
        <v>0.04933208437681891</v>
      </c>
      <c r="U480" s="89">
        <f t="shared" si="562"/>
        <v>0.02891940954680524</v>
      </c>
      <c r="V480" s="89">
        <f t="shared" si="562"/>
        <v>0.026981836006277737</v>
      </c>
      <c r="W480" s="89">
        <f t="shared" si="562"/>
        <v>0.033815668255160684</v>
      </c>
      <c r="X480" s="89">
        <f t="shared" si="562"/>
        <v>0.02543958543327876</v>
      </c>
      <c r="Y480" s="89">
        <f t="shared" si="562"/>
        <v>0.026504227744055253</v>
      </c>
      <c r="Z480" s="89">
        <f t="shared" si="562"/>
        <v>0.07338608370945947</v>
      </c>
      <c r="AA480" s="89">
        <f t="shared" si="562"/>
        <v>0.3104382210565865</v>
      </c>
      <c r="AB480" s="89">
        <f t="shared" si="562"/>
        <v>0.48845759853362786</v>
      </c>
      <c r="AC480" s="89">
        <f t="shared" si="562"/>
        <v>0.28864249905410283</v>
      </c>
      <c r="AD480" s="89">
        <f t="shared" si="562"/>
        <v>0.07338608370945947</v>
      </c>
      <c r="AE480" s="89">
        <f t="shared" si="562"/>
        <v>0.026504227744055253</v>
      </c>
      <c r="AF480" s="89">
        <f t="shared" si="562"/>
        <v>0.02543958543327876</v>
      </c>
      <c r="AG480" s="89">
        <f t="shared" si="562"/>
        <v>0.03711514882799441</v>
      </c>
      <c r="AH480" s="89">
        <f t="shared" si="562"/>
        <v>0.02783298320808057</v>
      </c>
      <c r="AI480" s="89">
        <f t="shared" si="562"/>
        <v>0.02610782813190254</v>
      </c>
      <c r="AJ480" s="89">
        <f t="shared" si="562"/>
        <v>0.04933208437681892</v>
      </c>
      <c r="AK480" s="89">
        <f t="shared" si="562"/>
        <v>1</v>
      </c>
      <c r="AL480" s="89">
        <f t="shared" si="562"/>
        <v>0.9372152471602048</v>
      </c>
      <c r="AM480" s="89">
        <f t="shared" si="562"/>
        <v>0.0056804089116416785</v>
      </c>
      <c r="AN480" s="89">
        <f t="shared" si="562"/>
        <v>0.005371393711443333</v>
      </c>
      <c r="AO480" s="89">
        <f t="shared" si="562"/>
        <v>0.0037552226774817763</v>
      </c>
      <c r="AP480" s="89">
        <f t="shared" si="562"/>
        <v>0.003601914296314381</v>
      </c>
      <c r="AQ480" s="89">
        <f t="shared" si="562"/>
        <v>0.004406085713430789</v>
      </c>
      <c r="AR480" s="89">
        <f t="shared" si="562"/>
        <v>0.00436659326647379</v>
      </c>
      <c r="AS480" s="89">
        <f t="shared" si="562"/>
        <v>0.0034826193135657863</v>
      </c>
      <c r="AT480" s="89">
        <f t="shared" si="562"/>
        <v>0.005442611873811354</v>
      </c>
      <c r="AU480" s="89">
        <f t="shared" si="562"/>
        <v>0.006133248360223556</v>
      </c>
      <c r="AV480" s="89">
        <f t="shared" si="562"/>
        <v>0.010386494719931678</v>
      </c>
      <c r="AW480" s="89">
        <f t="shared" si="562"/>
        <v>0.009348063888200359</v>
      </c>
      <c r="AX480" s="89">
        <f t="shared" si="562"/>
        <v>1E-06</v>
      </c>
      <c r="AY480" s="89">
        <f t="shared" si="562"/>
        <v>1E-06</v>
      </c>
      <c r="AZ480" s="89">
        <f t="shared" si="562"/>
        <v>1E-06</v>
      </c>
      <c r="BA480" s="89">
        <f t="shared" si="562"/>
        <v>0.0004443985409645176</v>
      </c>
      <c r="BB480" s="89">
        <f>IF(ABS(BB479/$BC$479)&lt;$BC$480,0.000001,BB479/$BC$479)</f>
        <v>1E-06</v>
      </c>
      <c r="BC480" s="107">
        <f>$D$36/100</f>
        <v>1E-06</v>
      </c>
      <c r="BD480" s="108"/>
    </row>
    <row r="481" spans="1:54" ht="12.75">
      <c r="A481" s="1" t="s">
        <v>116</v>
      </c>
      <c r="B481">
        <f aca="true" t="shared" si="563" ref="B481:BA481">B374-$BA$372/2</f>
        <v>2.06968949221585</v>
      </c>
      <c r="C481">
        <f t="shared" si="563"/>
        <v>1.9900860502075481</v>
      </c>
      <c r="D481">
        <f t="shared" si="563"/>
        <v>1.910482608199246</v>
      </c>
      <c r="E481">
        <f t="shared" si="563"/>
        <v>1.830879166190944</v>
      </c>
      <c r="F481">
        <f t="shared" si="563"/>
        <v>1.751275724182642</v>
      </c>
      <c r="G481">
        <f t="shared" si="563"/>
        <v>1.67167228217434</v>
      </c>
      <c r="H481">
        <f t="shared" si="563"/>
        <v>1.592068840166038</v>
      </c>
      <c r="I481">
        <f t="shared" si="563"/>
        <v>1.5124653981577358</v>
      </c>
      <c r="J481">
        <f t="shared" si="563"/>
        <v>1.4328619561494338</v>
      </c>
      <c r="K481">
        <f t="shared" si="563"/>
        <v>1.3532585141411317</v>
      </c>
      <c r="L481">
        <f t="shared" si="563"/>
        <v>1.2736550721328297</v>
      </c>
      <c r="M481">
        <f t="shared" si="563"/>
        <v>1.1940516301245276</v>
      </c>
      <c r="N481">
        <f t="shared" si="563"/>
        <v>1.1144481881162256</v>
      </c>
      <c r="O481">
        <f t="shared" si="563"/>
        <v>1.0348447461079235</v>
      </c>
      <c r="P481">
        <f t="shared" si="563"/>
        <v>0.9552413040996215</v>
      </c>
      <c r="Q481">
        <f t="shared" si="563"/>
        <v>0.8756378620913194</v>
      </c>
      <c r="R481">
        <f t="shared" si="563"/>
        <v>0.7960344200830174</v>
      </c>
      <c r="S481">
        <f t="shared" si="563"/>
        <v>0.7164309780747153</v>
      </c>
      <c r="T481">
        <f t="shared" si="563"/>
        <v>0.6368275360664133</v>
      </c>
      <c r="U481">
        <f t="shared" si="563"/>
        <v>0.5572240940581112</v>
      </c>
      <c r="V481">
        <f t="shared" si="563"/>
        <v>0.4776206520498092</v>
      </c>
      <c r="W481">
        <f t="shared" si="563"/>
        <v>0.39801721004150714</v>
      </c>
      <c r="X481">
        <f t="shared" si="563"/>
        <v>0.3184137680332051</v>
      </c>
      <c r="Y481">
        <f t="shared" si="563"/>
        <v>0.23881032602490304</v>
      </c>
      <c r="Z481">
        <f t="shared" si="563"/>
        <v>0.159206884016601</v>
      </c>
      <c r="AA481">
        <f t="shared" si="563"/>
        <v>0.07960344200829894</v>
      </c>
      <c r="AB481">
        <f t="shared" si="563"/>
        <v>-3.1086244689504383E-15</v>
      </c>
      <c r="AC481">
        <f t="shared" si="563"/>
        <v>-0.07960344200830516</v>
      </c>
      <c r="AD481">
        <f t="shared" si="563"/>
        <v>-0.1592068840166072</v>
      </c>
      <c r="AE481">
        <f t="shared" si="563"/>
        <v>-0.23881032602490926</v>
      </c>
      <c r="AF481">
        <f t="shared" si="563"/>
        <v>-0.3184137680332113</v>
      </c>
      <c r="AG481">
        <f t="shared" si="563"/>
        <v>-0.39801721004151336</v>
      </c>
      <c r="AH481">
        <f t="shared" si="563"/>
        <v>-0.4776206520498154</v>
      </c>
      <c r="AI481">
        <f t="shared" si="563"/>
        <v>-0.5572240940581175</v>
      </c>
      <c r="AJ481">
        <f t="shared" si="563"/>
        <v>-0.6368275360664195</v>
      </c>
      <c r="AK481">
        <f t="shared" si="563"/>
        <v>-0.7164309780747216</v>
      </c>
      <c r="AL481">
        <f t="shared" si="563"/>
        <v>-0.7960344200830236</v>
      </c>
      <c r="AM481">
        <f t="shared" si="563"/>
        <v>-0.8756378620913257</v>
      </c>
      <c r="AN481">
        <f t="shared" si="563"/>
        <v>-0.9552413040996277</v>
      </c>
      <c r="AO481">
        <f t="shared" si="563"/>
        <v>-1.0348447461079298</v>
      </c>
      <c r="AP481">
        <f t="shared" si="563"/>
        <v>-1.1144481881162316</v>
      </c>
      <c r="AQ481">
        <f t="shared" si="563"/>
        <v>-1.1940516301245334</v>
      </c>
      <c r="AR481">
        <f t="shared" si="563"/>
        <v>-1.2736550721328355</v>
      </c>
      <c r="AS481">
        <f t="shared" si="563"/>
        <v>-1.3532585141411375</v>
      </c>
      <c r="AT481">
        <f t="shared" si="563"/>
        <v>-1.4328619561494393</v>
      </c>
      <c r="AU481">
        <f t="shared" si="563"/>
        <v>-1.5124653981577412</v>
      </c>
      <c r="AV481">
        <f t="shared" si="563"/>
        <v>-1.5920688401660432</v>
      </c>
      <c r="AW481">
        <f t="shared" si="563"/>
        <v>-1.6716722821743453</v>
      </c>
      <c r="AX481">
        <f t="shared" si="563"/>
        <v>-1.751275724182647</v>
      </c>
      <c r="AY481">
        <f t="shared" si="563"/>
        <v>-1.830879166190949</v>
      </c>
      <c r="AZ481">
        <f t="shared" si="563"/>
        <v>-1.910482608199251</v>
      </c>
      <c r="BA481">
        <f t="shared" si="563"/>
        <v>-1.990086050207553</v>
      </c>
      <c r="BB481">
        <f>BB374-$BA$372/2</f>
        <v>-2.069689492215855</v>
      </c>
    </row>
    <row r="482" spans="2:54" ht="12.75">
      <c r="B482">
        <f aca="true" t="shared" si="564" ref="B482:AG482">((B481-$AW$372)/$AW$372+1)*$B$35/2</f>
        <v>0</v>
      </c>
      <c r="C482">
        <f t="shared" si="564"/>
        <v>0</v>
      </c>
      <c r="D482">
        <f t="shared" si="564"/>
        <v>0</v>
      </c>
      <c r="E482">
        <f t="shared" si="564"/>
        <v>0</v>
      </c>
      <c r="F482">
        <f t="shared" si="564"/>
        <v>0</v>
      </c>
      <c r="G482">
        <f t="shared" si="564"/>
        <v>0</v>
      </c>
      <c r="H482">
        <f t="shared" si="564"/>
        <v>0</v>
      </c>
      <c r="I482">
        <f t="shared" si="564"/>
        <v>0</v>
      </c>
      <c r="J482">
        <f t="shared" si="564"/>
        <v>0</v>
      </c>
      <c r="K482">
        <f t="shared" si="564"/>
        <v>0</v>
      </c>
      <c r="L482">
        <f t="shared" si="564"/>
        <v>0</v>
      </c>
      <c r="M482">
        <f t="shared" si="564"/>
        <v>0</v>
      </c>
      <c r="N482">
        <f t="shared" si="564"/>
        <v>0</v>
      </c>
      <c r="O482">
        <f t="shared" si="564"/>
        <v>0</v>
      </c>
      <c r="P482">
        <f t="shared" si="564"/>
        <v>0</v>
      </c>
      <c r="Q482">
        <f t="shared" si="564"/>
        <v>0</v>
      </c>
      <c r="R482">
        <f t="shared" si="564"/>
        <v>0</v>
      </c>
      <c r="S482">
        <f t="shared" si="564"/>
        <v>0</v>
      </c>
      <c r="T482">
        <f t="shared" si="564"/>
        <v>0</v>
      </c>
      <c r="U482">
        <f t="shared" si="564"/>
        <v>0</v>
      </c>
      <c r="V482">
        <f t="shared" si="564"/>
        <v>0</v>
      </c>
      <c r="W482">
        <f t="shared" si="564"/>
        <v>0</v>
      </c>
      <c r="X482">
        <f t="shared" si="564"/>
        <v>0</v>
      </c>
      <c r="Y482">
        <f t="shared" si="564"/>
        <v>0</v>
      </c>
      <c r="Z482">
        <f t="shared" si="564"/>
        <v>0</v>
      </c>
      <c r="AA482">
        <f t="shared" si="564"/>
        <v>0</v>
      </c>
      <c r="AB482">
        <f t="shared" si="564"/>
        <v>0</v>
      </c>
      <c r="AC482">
        <f t="shared" si="564"/>
        <v>0</v>
      </c>
      <c r="AD482">
        <f t="shared" si="564"/>
        <v>0</v>
      </c>
      <c r="AE482">
        <f t="shared" si="564"/>
        <v>0</v>
      </c>
      <c r="AF482">
        <f t="shared" si="564"/>
        <v>0</v>
      </c>
      <c r="AG482">
        <f t="shared" si="564"/>
        <v>0</v>
      </c>
      <c r="AH482">
        <f aca="true" t="shared" si="565" ref="AH482:BB482">((AH481-$AW$372)/$AW$372+1)*$B$35/2</f>
        <v>0</v>
      </c>
      <c r="AI482">
        <f t="shared" si="565"/>
        <v>0</v>
      </c>
      <c r="AJ482">
        <f t="shared" si="565"/>
        <v>0</v>
      </c>
      <c r="AK482">
        <f t="shared" si="565"/>
        <v>0</v>
      </c>
      <c r="AL482">
        <f t="shared" si="565"/>
        <v>0</v>
      </c>
      <c r="AM482">
        <f t="shared" si="565"/>
        <v>0</v>
      </c>
      <c r="AN482">
        <f t="shared" si="565"/>
        <v>0</v>
      </c>
      <c r="AO482">
        <f t="shared" si="565"/>
        <v>0</v>
      </c>
      <c r="AP482">
        <f t="shared" si="565"/>
        <v>0</v>
      </c>
      <c r="AQ482">
        <f t="shared" si="565"/>
        <v>0</v>
      </c>
      <c r="AR482">
        <f t="shared" si="565"/>
        <v>0</v>
      </c>
      <c r="AS482">
        <f t="shared" si="565"/>
        <v>0</v>
      </c>
      <c r="AT482">
        <f t="shared" si="565"/>
        <v>0</v>
      </c>
      <c r="AU482">
        <f t="shared" si="565"/>
        <v>0</v>
      </c>
      <c r="AV482">
        <f t="shared" si="565"/>
        <v>0</v>
      </c>
      <c r="AW482">
        <f t="shared" si="565"/>
        <v>0</v>
      </c>
      <c r="AX482">
        <f t="shared" si="565"/>
        <v>0</v>
      </c>
      <c r="AY482">
        <f t="shared" si="565"/>
        <v>0</v>
      </c>
      <c r="AZ482">
        <f t="shared" si="565"/>
        <v>0</v>
      </c>
      <c r="BA482">
        <f t="shared" si="565"/>
        <v>0</v>
      </c>
      <c r="BB482">
        <f t="shared" si="565"/>
        <v>0</v>
      </c>
    </row>
    <row r="483" spans="2:54" ht="12.75">
      <c r="B483">
        <f>-B482</f>
        <v>0</v>
      </c>
      <c r="C483">
        <f aca="true" t="shared" si="566" ref="C483:BB483">-C482</f>
        <v>0</v>
      </c>
      <c r="D483">
        <f t="shared" si="566"/>
        <v>0</v>
      </c>
      <c r="E483">
        <f t="shared" si="566"/>
        <v>0</v>
      </c>
      <c r="F483">
        <f t="shared" si="566"/>
        <v>0</v>
      </c>
      <c r="G483">
        <f t="shared" si="566"/>
        <v>0</v>
      </c>
      <c r="H483">
        <f t="shared" si="566"/>
        <v>0</v>
      </c>
      <c r="I483">
        <f t="shared" si="566"/>
        <v>0</v>
      </c>
      <c r="J483">
        <f t="shared" si="566"/>
        <v>0</v>
      </c>
      <c r="K483">
        <f t="shared" si="566"/>
        <v>0</v>
      </c>
      <c r="L483">
        <f t="shared" si="566"/>
        <v>0</v>
      </c>
      <c r="M483">
        <f t="shared" si="566"/>
        <v>0</v>
      </c>
      <c r="N483">
        <f t="shared" si="566"/>
        <v>0</v>
      </c>
      <c r="O483">
        <f t="shared" si="566"/>
        <v>0</v>
      </c>
      <c r="P483">
        <f t="shared" si="566"/>
        <v>0</v>
      </c>
      <c r="Q483">
        <f t="shared" si="566"/>
        <v>0</v>
      </c>
      <c r="R483">
        <f t="shared" si="566"/>
        <v>0</v>
      </c>
      <c r="S483">
        <f t="shared" si="566"/>
        <v>0</v>
      </c>
      <c r="T483">
        <f t="shared" si="566"/>
        <v>0</v>
      </c>
      <c r="U483">
        <f t="shared" si="566"/>
        <v>0</v>
      </c>
      <c r="V483">
        <f t="shared" si="566"/>
        <v>0</v>
      </c>
      <c r="W483">
        <f t="shared" si="566"/>
        <v>0</v>
      </c>
      <c r="X483">
        <f t="shared" si="566"/>
        <v>0</v>
      </c>
      <c r="Y483">
        <f t="shared" si="566"/>
        <v>0</v>
      </c>
      <c r="Z483">
        <f t="shared" si="566"/>
        <v>0</v>
      </c>
      <c r="AA483">
        <f t="shared" si="566"/>
        <v>0</v>
      </c>
      <c r="AB483">
        <f t="shared" si="566"/>
        <v>0</v>
      </c>
      <c r="AC483">
        <f t="shared" si="566"/>
        <v>0</v>
      </c>
      <c r="AD483">
        <f t="shared" si="566"/>
        <v>0</v>
      </c>
      <c r="AE483">
        <f t="shared" si="566"/>
        <v>0</v>
      </c>
      <c r="AF483">
        <f t="shared" si="566"/>
        <v>0</v>
      </c>
      <c r="AG483">
        <f t="shared" si="566"/>
        <v>0</v>
      </c>
      <c r="AH483">
        <f t="shared" si="566"/>
        <v>0</v>
      </c>
      <c r="AI483">
        <f t="shared" si="566"/>
        <v>0</v>
      </c>
      <c r="AJ483">
        <f t="shared" si="566"/>
        <v>0</v>
      </c>
      <c r="AK483">
        <f t="shared" si="566"/>
        <v>0</v>
      </c>
      <c r="AL483">
        <f t="shared" si="566"/>
        <v>0</v>
      </c>
      <c r="AM483">
        <f t="shared" si="566"/>
        <v>0</v>
      </c>
      <c r="AN483">
        <f t="shared" si="566"/>
        <v>0</v>
      </c>
      <c r="AO483">
        <f t="shared" si="566"/>
        <v>0</v>
      </c>
      <c r="AP483">
        <f t="shared" si="566"/>
        <v>0</v>
      </c>
      <c r="AQ483">
        <f t="shared" si="566"/>
        <v>0</v>
      </c>
      <c r="AR483">
        <f t="shared" si="566"/>
        <v>0</v>
      </c>
      <c r="AS483">
        <f t="shared" si="566"/>
        <v>0</v>
      </c>
      <c r="AT483">
        <f t="shared" si="566"/>
        <v>0</v>
      </c>
      <c r="AU483">
        <f t="shared" si="566"/>
        <v>0</v>
      </c>
      <c r="AV483">
        <f t="shared" si="566"/>
        <v>0</v>
      </c>
      <c r="AW483">
        <f t="shared" si="566"/>
        <v>0</v>
      </c>
      <c r="AX483">
        <f t="shared" si="566"/>
        <v>0</v>
      </c>
      <c r="AY483">
        <f t="shared" si="566"/>
        <v>0</v>
      </c>
      <c r="AZ483">
        <f t="shared" si="566"/>
        <v>0</v>
      </c>
      <c r="BA483">
        <f t="shared" si="566"/>
        <v>0</v>
      </c>
      <c r="BB483">
        <f t="shared" si="566"/>
        <v>0</v>
      </c>
    </row>
    <row r="484" spans="1:55" ht="12.75">
      <c r="A484" t="s">
        <v>122</v>
      </c>
      <c r="B484">
        <f aca="true" t="shared" si="567" ref="B484:AZ484">B480+C484</f>
        <v>5.620061530320579</v>
      </c>
      <c r="C484">
        <f t="shared" si="567"/>
        <v>5.620060530320579</v>
      </c>
      <c r="D484">
        <f t="shared" si="567"/>
        <v>5.6196161317796145</v>
      </c>
      <c r="E484">
        <f t="shared" si="567"/>
        <v>5.619615131779614</v>
      </c>
      <c r="F484">
        <f t="shared" si="567"/>
        <v>5.619614131779614</v>
      </c>
      <c r="G484">
        <f t="shared" si="567"/>
        <v>5.619613131779614</v>
      </c>
      <c r="H484">
        <f t="shared" si="567"/>
        <v>5.610265067891413</v>
      </c>
      <c r="I484">
        <f t="shared" si="567"/>
        <v>5.596054687682759</v>
      </c>
      <c r="J484">
        <f t="shared" si="567"/>
        <v>5.589921439322536</v>
      </c>
      <c r="K484">
        <f t="shared" si="567"/>
        <v>5.5844788274487245</v>
      </c>
      <c r="L484">
        <f t="shared" si="567"/>
        <v>5.5791940199313705</v>
      </c>
      <c r="M484">
        <f t="shared" si="567"/>
        <v>5.574827426664897</v>
      </c>
      <c r="N484">
        <f t="shared" si="567"/>
        <v>5.570421340951467</v>
      </c>
      <c r="O484">
        <f t="shared" si="567"/>
        <v>5.566819426655153</v>
      </c>
      <c r="P484">
        <f t="shared" si="567"/>
        <v>5.563064203977671</v>
      </c>
      <c r="Q484">
        <f t="shared" si="567"/>
        <v>5.557692810266228</v>
      </c>
      <c r="R484">
        <f t="shared" si="567"/>
        <v>5.552012401354586</v>
      </c>
      <c r="S484">
        <f t="shared" si="567"/>
        <v>4.617273457581451</v>
      </c>
      <c r="T484">
        <f t="shared" si="567"/>
        <v>3.617273457581451</v>
      </c>
      <c r="U484">
        <f t="shared" si="567"/>
        <v>3.567941373204632</v>
      </c>
      <c r="V484">
        <f t="shared" si="567"/>
        <v>3.539021963657827</v>
      </c>
      <c r="W484">
        <f t="shared" si="567"/>
        <v>3.512040127651549</v>
      </c>
      <c r="X484">
        <f t="shared" si="567"/>
        <v>3.4782244593963885</v>
      </c>
      <c r="Y484">
        <f t="shared" si="567"/>
        <v>3.4527848739631097</v>
      </c>
      <c r="Z484">
        <f t="shared" si="567"/>
        <v>3.4262806462190545</v>
      </c>
      <c r="AA484">
        <f t="shared" si="567"/>
        <v>3.352894562509595</v>
      </c>
      <c r="AB484">
        <f t="shared" si="567"/>
        <v>3.0424563414530086</v>
      </c>
      <c r="AC484">
        <f t="shared" si="567"/>
        <v>2.5539987429193807</v>
      </c>
      <c r="AD484">
        <f t="shared" si="567"/>
        <v>2.265356243865278</v>
      </c>
      <c r="AE484">
        <f t="shared" si="567"/>
        <v>2.1919701601558184</v>
      </c>
      <c r="AF484">
        <f t="shared" si="567"/>
        <v>2.165465932411763</v>
      </c>
      <c r="AG484">
        <f t="shared" si="567"/>
        <v>2.1400263469784844</v>
      </c>
      <c r="AH484">
        <f t="shared" si="567"/>
        <v>2.10291119815049</v>
      </c>
      <c r="AI484">
        <f t="shared" si="567"/>
        <v>2.0750782149424096</v>
      </c>
      <c r="AJ484">
        <f t="shared" si="567"/>
        <v>2.048970386810507</v>
      </c>
      <c r="AK484">
        <f t="shared" si="567"/>
        <v>1.999638302433688</v>
      </c>
      <c r="AL484">
        <f t="shared" si="567"/>
        <v>0.9996383024336878</v>
      </c>
      <c r="AM484">
        <f t="shared" si="567"/>
        <v>0.06242305527348299</v>
      </c>
      <c r="AN484">
        <f t="shared" si="567"/>
        <v>0.056742646361841315</v>
      </c>
      <c r="AO484">
        <f t="shared" si="567"/>
        <v>0.051371252650397985</v>
      </c>
      <c r="AP484">
        <f t="shared" si="567"/>
        <v>0.04761602997291621</v>
      </c>
      <c r="AQ484">
        <f t="shared" si="567"/>
        <v>0.04401411567660183</v>
      </c>
      <c r="AR484">
        <f t="shared" si="567"/>
        <v>0.03960802996317104</v>
      </c>
      <c r="AS484">
        <f t="shared" si="567"/>
        <v>0.03524143669669725</v>
      </c>
      <c r="AT484">
        <f t="shared" si="567"/>
        <v>0.031758817383131466</v>
      </c>
      <c r="AU484">
        <f t="shared" si="567"/>
        <v>0.026316205509320113</v>
      </c>
      <c r="AV484">
        <f t="shared" si="567"/>
        <v>0.020182957149096556</v>
      </c>
      <c r="AW484">
        <f t="shared" si="567"/>
        <v>0.009796462429164876</v>
      </c>
      <c r="AX484">
        <f t="shared" si="567"/>
        <v>0.0004483985409645177</v>
      </c>
      <c r="AY484">
        <f t="shared" si="567"/>
        <v>0.00044739854096451765</v>
      </c>
      <c r="AZ484">
        <f t="shared" si="567"/>
        <v>0.0004463985409645176</v>
      </c>
      <c r="BA484">
        <f>BA480+BB484</f>
        <v>0.0004453985409645176</v>
      </c>
      <c r="BB484">
        <f>BB480</f>
        <v>1E-06</v>
      </c>
      <c r="BC484" s="92">
        <f>MAX(C484:BA484)</f>
        <v>5.620060530320579</v>
      </c>
    </row>
    <row r="485" spans="1:55" ht="12.75">
      <c r="A485" t="s">
        <v>122</v>
      </c>
      <c r="B485">
        <f>B480</f>
        <v>1E-06</v>
      </c>
      <c r="C485">
        <f>B485+C480</f>
        <v>0.0004453985409645176</v>
      </c>
      <c r="D485">
        <f aca="true" t="shared" si="568" ref="D485:BB485">C485+D480</f>
        <v>0.0004463985409645176</v>
      </c>
      <c r="E485">
        <f t="shared" si="568"/>
        <v>0.00044739854096451765</v>
      </c>
      <c r="F485">
        <f t="shared" si="568"/>
        <v>0.0004483985409645177</v>
      </c>
      <c r="G485">
        <f t="shared" si="568"/>
        <v>0.009796462429164876</v>
      </c>
      <c r="H485">
        <f t="shared" si="568"/>
        <v>0.024006842637818892</v>
      </c>
      <c r="I485">
        <f t="shared" si="568"/>
        <v>0.03014009099804245</v>
      </c>
      <c r="J485">
        <f t="shared" si="568"/>
        <v>0.035582702871853805</v>
      </c>
      <c r="K485">
        <f t="shared" si="568"/>
        <v>0.04086751038920795</v>
      </c>
      <c r="L485">
        <f t="shared" si="568"/>
        <v>0.04523410365568174</v>
      </c>
      <c r="M485">
        <f t="shared" si="568"/>
        <v>0.04964018936911253</v>
      </c>
      <c r="N485">
        <f t="shared" si="568"/>
        <v>0.053242103665426914</v>
      </c>
      <c r="O485">
        <f t="shared" si="568"/>
        <v>0.05699732634290869</v>
      </c>
      <c r="P485">
        <f t="shared" si="568"/>
        <v>0.062368720054352025</v>
      </c>
      <c r="Q485">
        <f t="shared" si="568"/>
        <v>0.0680491289659937</v>
      </c>
      <c r="R485">
        <f t="shared" si="568"/>
        <v>1.002788072739129</v>
      </c>
      <c r="S485">
        <f t="shared" si="568"/>
        <v>2.0027880727391287</v>
      </c>
      <c r="T485">
        <f t="shared" si="568"/>
        <v>2.0521201571159478</v>
      </c>
      <c r="U485">
        <f t="shared" si="568"/>
        <v>2.081039566662753</v>
      </c>
      <c r="V485">
        <f t="shared" si="568"/>
        <v>2.1080214026690305</v>
      </c>
      <c r="W485">
        <f t="shared" si="568"/>
        <v>2.141837070924191</v>
      </c>
      <c r="X485">
        <f t="shared" si="568"/>
        <v>2.16727665635747</v>
      </c>
      <c r="Y485">
        <f t="shared" si="568"/>
        <v>2.193780884101525</v>
      </c>
      <c r="Z485">
        <f t="shared" si="568"/>
        <v>2.2671669678109847</v>
      </c>
      <c r="AA485">
        <f t="shared" si="568"/>
        <v>2.577605188867571</v>
      </c>
      <c r="AB485">
        <f t="shared" si="568"/>
        <v>3.066062787401199</v>
      </c>
      <c r="AC485">
        <f t="shared" si="568"/>
        <v>3.3547052864553017</v>
      </c>
      <c r="AD485">
        <f t="shared" si="568"/>
        <v>3.4280913701647613</v>
      </c>
      <c r="AE485">
        <f t="shared" si="568"/>
        <v>3.4545955979088165</v>
      </c>
      <c r="AF485">
        <f t="shared" si="568"/>
        <v>3.4800351833420953</v>
      </c>
      <c r="AG485">
        <f t="shared" si="568"/>
        <v>3.5171503321700897</v>
      </c>
      <c r="AH485">
        <f t="shared" si="568"/>
        <v>3.54498331537817</v>
      </c>
      <c r="AI485">
        <f t="shared" si="568"/>
        <v>3.5710911435100727</v>
      </c>
      <c r="AJ485">
        <f t="shared" si="568"/>
        <v>3.6204232278868917</v>
      </c>
      <c r="AK485">
        <f t="shared" si="568"/>
        <v>4.620423227886892</v>
      </c>
      <c r="AL485">
        <f t="shared" si="568"/>
        <v>5.557638475047097</v>
      </c>
      <c r="AM485">
        <f t="shared" si="568"/>
        <v>5.563318883958738</v>
      </c>
      <c r="AN485">
        <f t="shared" si="568"/>
        <v>5.568690277670181</v>
      </c>
      <c r="AO485">
        <f t="shared" si="568"/>
        <v>5.572445500347663</v>
      </c>
      <c r="AP485">
        <f t="shared" si="568"/>
        <v>5.576047414643977</v>
      </c>
      <c r="AQ485">
        <f t="shared" si="568"/>
        <v>5.580453500357407</v>
      </c>
      <c r="AR485">
        <f t="shared" si="568"/>
        <v>5.584820093623881</v>
      </c>
      <c r="AS485">
        <f t="shared" si="568"/>
        <v>5.5883027129374465</v>
      </c>
      <c r="AT485">
        <f t="shared" si="568"/>
        <v>5.593745324811258</v>
      </c>
      <c r="AU485">
        <f t="shared" si="568"/>
        <v>5.599878573171481</v>
      </c>
      <c r="AV485">
        <f t="shared" si="568"/>
        <v>5.6102650678914125</v>
      </c>
      <c r="AW485">
        <f t="shared" si="568"/>
        <v>5.619613131779613</v>
      </c>
      <c r="AX485">
        <f t="shared" si="568"/>
        <v>5.619614131779613</v>
      </c>
      <c r="AY485">
        <f t="shared" si="568"/>
        <v>5.6196151317796135</v>
      </c>
      <c r="AZ485">
        <f t="shared" si="568"/>
        <v>5.619616131779614</v>
      </c>
      <c r="BA485">
        <f t="shared" si="568"/>
        <v>5.620060530320578</v>
      </c>
      <c r="BB485">
        <f t="shared" si="568"/>
        <v>5.620061530320578</v>
      </c>
      <c r="BC485" s="92">
        <f>MAX(C485:BA485)</f>
        <v>5.620060530320578</v>
      </c>
    </row>
    <row r="486" spans="2:55" ht="12.75">
      <c r="B486">
        <f aca="true" t="shared" si="569" ref="B486:BA486">MIN(B484:B485)/$BC$485</f>
        <v>1.7793402661856352E-07</v>
      </c>
      <c r="C486">
        <f t="shared" si="569"/>
        <v>7.925155584384983E-05</v>
      </c>
      <c r="D486">
        <f t="shared" si="569"/>
        <v>7.94294898704684E-05</v>
      </c>
      <c r="E486">
        <f t="shared" si="569"/>
        <v>7.960742389708697E-05</v>
      </c>
      <c r="F486">
        <f t="shared" si="569"/>
        <v>7.978535792370554E-05</v>
      </c>
      <c r="G486">
        <f t="shared" si="569"/>
        <v>0.0017431240066387806</v>
      </c>
      <c r="H486">
        <f t="shared" si="569"/>
        <v>0.004271634176945332</v>
      </c>
      <c r="I486">
        <f t="shared" si="569"/>
        <v>0.005362947753931612</v>
      </c>
      <c r="J486">
        <f t="shared" si="569"/>
        <v>0.006331373599960872</v>
      </c>
      <c r="K486">
        <f t="shared" si="569"/>
        <v>0.007271720681427749</v>
      </c>
      <c r="L486">
        <f t="shared" si="569"/>
        <v>0.008048686203936936</v>
      </c>
      <c r="M486">
        <f t="shared" si="569"/>
        <v>0.008832678776554203</v>
      </c>
      <c r="N486">
        <f t="shared" si="569"/>
        <v>0.00947358189083239</v>
      </c>
      <c r="O486">
        <f t="shared" si="569"/>
        <v>0.010141763782686067</v>
      </c>
      <c r="P486">
        <f t="shared" si="569"/>
        <v>0.011097517494316811</v>
      </c>
      <c r="Q486">
        <f t="shared" si="569"/>
        <v>0.012108255524805185</v>
      </c>
      <c r="R486">
        <f t="shared" si="569"/>
        <v>0.17843011962754218</v>
      </c>
      <c r="S486">
        <f t="shared" si="569"/>
        <v>0.3563641462461057</v>
      </c>
      <c r="T486">
        <f t="shared" si="569"/>
        <v>0.3651420026607598</v>
      </c>
      <c r="U486">
        <f t="shared" si="569"/>
        <v>0.37028774964885414</v>
      </c>
      <c r="V486">
        <f t="shared" si="569"/>
        <v>0.3750887363750129</v>
      </c>
      <c r="W486">
        <f t="shared" si="569"/>
        <v>0.38110569439045117</v>
      </c>
      <c r="X486">
        <f t="shared" si="569"/>
        <v>0.3856322622621014</v>
      </c>
      <c r="Y486">
        <f t="shared" si="569"/>
        <v>0.3903482662270166</v>
      </c>
      <c r="Z486">
        <f t="shared" si="569"/>
        <v>0.40340614759920773</v>
      </c>
      <c r="AA486">
        <f t="shared" si="569"/>
        <v>0.4586436702881099</v>
      </c>
      <c r="AB486">
        <f t="shared" si="569"/>
        <v>0.541356507645917</v>
      </c>
      <c r="AC486">
        <f t="shared" si="569"/>
        <v>0.45444328030639486</v>
      </c>
      <c r="AD486">
        <f t="shared" si="569"/>
        <v>0.40308395819645343</v>
      </c>
      <c r="AE486">
        <f t="shared" si="569"/>
        <v>0.3900260768242623</v>
      </c>
      <c r="AF486">
        <f t="shared" si="569"/>
        <v>0.38531007285934715</v>
      </c>
      <c r="AG486">
        <f t="shared" si="569"/>
        <v>0.3807835049876969</v>
      </c>
      <c r="AH486">
        <f t="shared" si="569"/>
        <v>0.3741794571081846</v>
      </c>
      <c r="AI486">
        <f t="shared" si="569"/>
        <v>0.369227022333164</v>
      </c>
      <c r="AJ486">
        <f t="shared" si="569"/>
        <v>0.3645815513473891</v>
      </c>
      <c r="AK486">
        <f t="shared" si="569"/>
        <v>0.355803694932735</v>
      </c>
      <c r="AL486">
        <f t="shared" si="569"/>
        <v>0.17786966831417145</v>
      </c>
      <c r="AM486">
        <f t="shared" si="569"/>
        <v>0.011107185578643985</v>
      </c>
      <c r="AN486">
        <f t="shared" si="569"/>
        <v>0.01009644754815561</v>
      </c>
      <c r="AO486">
        <f t="shared" si="569"/>
        <v>0.009140693836524867</v>
      </c>
      <c r="AP486">
        <f t="shared" si="569"/>
        <v>0.008472511944671192</v>
      </c>
      <c r="AQ486">
        <f t="shared" si="569"/>
        <v>0.007831608830393005</v>
      </c>
      <c r="AR486">
        <f t="shared" si="569"/>
        <v>0.007047616257775737</v>
      </c>
      <c r="AS486">
        <f t="shared" si="569"/>
        <v>0.00627065073526655</v>
      </c>
      <c r="AT486">
        <f t="shared" si="569"/>
        <v>0.005650974257624212</v>
      </c>
      <c r="AU486">
        <f t="shared" si="569"/>
        <v>0.004682548411594953</v>
      </c>
      <c r="AV486">
        <f t="shared" si="569"/>
        <v>0.0035912348346086734</v>
      </c>
      <c r="AW486">
        <f t="shared" si="569"/>
        <v>0.0017431240066387806</v>
      </c>
      <c r="AX486">
        <f t="shared" si="569"/>
        <v>7.978535792370554E-05</v>
      </c>
      <c r="AY486">
        <f t="shared" si="569"/>
        <v>7.960742389708697E-05</v>
      </c>
      <c r="AZ486">
        <f t="shared" si="569"/>
        <v>7.94294898704684E-05</v>
      </c>
      <c r="BA486">
        <f t="shared" si="569"/>
        <v>7.925155584384983E-05</v>
      </c>
      <c r="BB486">
        <f>MIN(BB484:BB485)/$BC$485</f>
        <v>1.7793402661856352E-07</v>
      </c>
      <c r="BC486" s="92">
        <f>MAX(C486:BA486)</f>
        <v>0.541356507645917</v>
      </c>
    </row>
    <row r="487" spans="2:57" ht="12.75">
      <c r="B487">
        <f aca="true" t="shared" si="570" ref="B487:AG487">IF(B486&lt;$BC$486,0,B481)</f>
        <v>0</v>
      </c>
      <c r="C487">
        <f t="shared" si="570"/>
        <v>0</v>
      </c>
      <c r="D487">
        <f t="shared" si="570"/>
        <v>0</v>
      </c>
      <c r="E487">
        <f t="shared" si="570"/>
        <v>0</v>
      </c>
      <c r="F487">
        <f t="shared" si="570"/>
        <v>0</v>
      </c>
      <c r="G487">
        <f t="shared" si="570"/>
        <v>0</v>
      </c>
      <c r="H487">
        <f t="shared" si="570"/>
        <v>0</v>
      </c>
      <c r="I487">
        <f t="shared" si="570"/>
        <v>0</v>
      </c>
      <c r="J487">
        <f t="shared" si="570"/>
        <v>0</v>
      </c>
      <c r="K487">
        <f t="shared" si="570"/>
        <v>0</v>
      </c>
      <c r="L487">
        <f t="shared" si="570"/>
        <v>0</v>
      </c>
      <c r="M487">
        <f t="shared" si="570"/>
        <v>0</v>
      </c>
      <c r="N487">
        <f t="shared" si="570"/>
        <v>0</v>
      </c>
      <c r="O487">
        <f t="shared" si="570"/>
        <v>0</v>
      </c>
      <c r="P487">
        <f t="shared" si="570"/>
        <v>0</v>
      </c>
      <c r="Q487">
        <f t="shared" si="570"/>
        <v>0</v>
      </c>
      <c r="R487">
        <f t="shared" si="570"/>
        <v>0</v>
      </c>
      <c r="S487">
        <f t="shared" si="570"/>
        <v>0</v>
      </c>
      <c r="T487">
        <f t="shared" si="570"/>
        <v>0</v>
      </c>
      <c r="U487">
        <f t="shared" si="570"/>
        <v>0</v>
      </c>
      <c r="V487">
        <f t="shared" si="570"/>
        <v>0</v>
      </c>
      <c r="W487">
        <f t="shared" si="570"/>
        <v>0</v>
      </c>
      <c r="X487">
        <f t="shared" si="570"/>
        <v>0</v>
      </c>
      <c r="Y487">
        <f t="shared" si="570"/>
        <v>0</v>
      </c>
      <c r="Z487">
        <f t="shared" si="570"/>
        <v>0</v>
      </c>
      <c r="AA487">
        <f t="shared" si="570"/>
        <v>0</v>
      </c>
      <c r="AB487">
        <f t="shared" si="570"/>
        <v>-3.1086244689504383E-15</v>
      </c>
      <c r="AC487">
        <f t="shared" si="570"/>
        <v>0</v>
      </c>
      <c r="AD487">
        <f t="shared" si="570"/>
        <v>0</v>
      </c>
      <c r="AE487">
        <f t="shared" si="570"/>
        <v>0</v>
      </c>
      <c r="AF487">
        <f t="shared" si="570"/>
        <v>0</v>
      </c>
      <c r="AG487">
        <f t="shared" si="570"/>
        <v>0</v>
      </c>
      <c r="AH487">
        <f aca="true" t="shared" si="571" ref="AH487:BB487">IF(AH486&lt;$BC$486,0,AH481)</f>
        <v>0</v>
      </c>
      <c r="AI487">
        <f t="shared" si="571"/>
        <v>0</v>
      </c>
      <c r="AJ487">
        <f t="shared" si="571"/>
        <v>0</v>
      </c>
      <c r="AK487">
        <f t="shared" si="571"/>
        <v>0</v>
      </c>
      <c r="AL487">
        <f t="shared" si="571"/>
        <v>0</v>
      </c>
      <c r="AM487">
        <f t="shared" si="571"/>
        <v>0</v>
      </c>
      <c r="AN487">
        <f t="shared" si="571"/>
        <v>0</v>
      </c>
      <c r="AO487">
        <f t="shared" si="571"/>
        <v>0</v>
      </c>
      <c r="AP487">
        <f t="shared" si="571"/>
        <v>0</v>
      </c>
      <c r="AQ487">
        <f t="shared" si="571"/>
        <v>0</v>
      </c>
      <c r="AR487">
        <f t="shared" si="571"/>
        <v>0</v>
      </c>
      <c r="AS487">
        <f t="shared" si="571"/>
        <v>0</v>
      </c>
      <c r="AT487">
        <f t="shared" si="571"/>
        <v>0</v>
      </c>
      <c r="AU487">
        <f t="shared" si="571"/>
        <v>0</v>
      </c>
      <c r="AV487">
        <f t="shared" si="571"/>
        <v>0</v>
      </c>
      <c r="AW487">
        <f t="shared" si="571"/>
        <v>0</v>
      </c>
      <c r="AX487">
        <f t="shared" si="571"/>
        <v>0</v>
      </c>
      <c r="AY487">
        <f t="shared" si="571"/>
        <v>0</v>
      </c>
      <c r="AZ487">
        <f t="shared" si="571"/>
        <v>0</v>
      </c>
      <c r="BA487">
        <f t="shared" si="571"/>
        <v>0</v>
      </c>
      <c r="BB487">
        <f t="shared" si="571"/>
        <v>0</v>
      </c>
      <c r="BC487" s="92">
        <f>SUM(C487:BA487)</f>
        <v>-3.1086244689504383E-15</v>
      </c>
      <c r="BD487">
        <f>BC487+$BA$372/2</f>
        <v>1.9900860502075455</v>
      </c>
      <c r="BE487" t="s">
        <v>123</v>
      </c>
    </row>
    <row r="488" spans="2:54" ht="12.75">
      <c r="B488">
        <f>B481-$BC$487</f>
        <v>2.0696894922158533</v>
      </c>
      <c r="C488">
        <f aca="true" t="shared" si="572" ref="C488:BB488">C481-$BC$487</f>
        <v>1.9900860502075512</v>
      </c>
      <c r="D488">
        <f t="shared" si="572"/>
        <v>1.9104826081992492</v>
      </c>
      <c r="E488">
        <f t="shared" si="572"/>
        <v>1.8308791661909471</v>
      </c>
      <c r="F488">
        <f t="shared" si="572"/>
        <v>1.751275724182645</v>
      </c>
      <c r="G488">
        <f t="shared" si="572"/>
        <v>1.671672282174343</v>
      </c>
      <c r="H488">
        <f t="shared" si="572"/>
        <v>1.592068840166041</v>
      </c>
      <c r="I488">
        <f t="shared" si="572"/>
        <v>1.512465398157739</v>
      </c>
      <c r="J488">
        <f t="shared" si="572"/>
        <v>1.432861956149437</v>
      </c>
      <c r="K488">
        <f t="shared" si="572"/>
        <v>1.3532585141411348</v>
      </c>
      <c r="L488">
        <f t="shared" si="572"/>
        <v>1.2736550721328328</v>
      </c>
      <c r="M488">
        <f t="shared" si="572"/>
        <v>1.1940516301245307</v>
      </c>
      <c r="N488">
        <f t="shared" si="572"/>
        <v>1.1144481881162287</v>
      </c>
      <c r="O488">
        <f t="shared" si="572"/>
        <v>1.0348447461079266</v>
      </c>
      <c r="P488">
        <f t="shared" si="572"/>
        <v>0.9552413040996246</v>
      </c>
      <c r="Q488">
        <f t="shared" si="572"/>
        <v>0.8756378620913225</v>
      </c>
      <c r="R488">
        <f t="shared" si="572"/>
        <v>0.7960344200830205</v>
      </c>
      <c r="S488">
        <f t="shared" si="572"/>
        <v>0.7164309780747184</v>
      </c>
      <c r="T488">
        <f t="shared" si="572"/>
        <v>0.6368275360664164</v>
      </c>
      <c r="U488">
        <f t="shared" si="572"/>
        <v>0.5572240940581143</v>
      </c>
      <c r="V488">
        <f t="shared" si="572"/>
        <v>0.4776206520498123</v>
      </c>
      <c r="W488">
        <f t="shared" si="572"/>
        <v>0.39801721004151025</v>
      </c>
      <c r="X488">
        <f t="shared" si="572"/>
        <v>0.3184137680332082</v>
      </c>
      <c r="Y488">
        <f t="shared" si="572"/>
        <v>0.23881032602490615</v>
      </c>
      <c r="Z488">
        <f t="shared" si="572"/>
        <v>0.1592068840166041</v>
      </c>
      <c r="AA488">
        <f t="shared" si="572"/>
        <v>0.07960344200830205</v>
      </c>
      <c r="AB488">
        <f t="shared" si="572"/>
        <v>0</v>
      </c>
      <c r="AC488">
        <f t="shared" si="572"/>
        <v>-0.07960344200830205</v>
      </c>
      <c r="AD488">
        <f t="shared" si="572"/>
        <v>-0.1592068840166041</v>
      </c>
      <c r="AE488">
        <f t="shared" si="572"/>
        <v>-0.23881032602490615</v>
      </c>
      <c r="AF488">
        <f t="shared" si="572"/>
        <v>-0.3184137680332082</v>
      </c>
      <c r="AG488">
        <f t="shared" si="572"/>
        <v>-0.39801721004151025</v>
      </c>
      <c r="AH488">
        <f t="shared" si="572"/>
        <v>-0.4776206520498123</v>
      </c>
      <c r="AI488">
        <f t="shared" si="572"/>
        <v>-0.5572240940581143</v>
      </c>
      <c r="AJ488">
        <f t="shared" si="572"/>
        <v>-0.6368275360664164</v>
      </c>
      <c r="AK488">
        <f t="shared" si="572"/>
        <v>-0.7164309780747184</v>
      </c>
      <c r="AL488">
        <f t="shared" si="572"/>
        <v>-0.7960344200830205</v>
      </c>
      <c r="AM488">
        <f t="shared" si="572"/>
        <v>-0.8756378620913225</v>
      </c>
      <c r="AN488">
        <f t="shared" si="572"/>
        <v>-0.9552413040996246</v>
      </c>
      <c r="AO488">
        <f t="shared" si="572"/>
        <v>-1.0348447461079266</v>
      </c>
      <c r="AP488">
        <f t="shared" si="572"/>
        <v>-1.1144481881162285</v>
      </c>
      <c r="AQ488">
        <f t="shared" si="572"/>
        <v>-1.1940516301245303</v>
      </c>
      <c r="AR488">
        <f t="shared" si="572"/>
        <v>-1.2736550721328324</v>
      </c>
      <c r="AS488">
        <f t="shared" si="572"/>
        <v>-1.3532585141411344</v>
      </c>
      <c r="AT488">
        <f t="shared" si="572"/>
        <v>-1.4328619561494362</v>
      </c>
      <c r="AU488">
        <f t="shared" si="572"/>
        <v>-1.512465398157738</v>
      </c>
      <c r="AV488">
        <f t="shared" si="572"/>
        <v>-1.5920688401660401</v>
      </c>
      <c r="AW488">
        <f t="shared" si="572"/>
        <v>-1.6716722821743422</v>
      </c>
      <c r="AX488">
        <f t="shared" si="572"/>
        <v>-1.751275724182644</v>
      </c>
      <c r="AY488">
        <f t="shared" si="572"/>
        <v>-1.8308791661909458</v>
      </c>
      <c r="AZ488">
        <f t="shared" si="572"/>
        <v>-1.9104826081992479</v>
      </c>
      <c r="BA488">
        <f t="shared" si="572"/>
        <v>-1.99008605020755</v>
      </c>
      <c r="BB488">
        <f t="shared" si="572"/>
        <v>-2.069689492215852</v>
      </c>
    </row>
    <row r="489" spans="2:57" ht="12.75">
      <c r="B489">
        <f aca="true" t="shared" si="573" ref="B489:BB489">IF(B485=0,IF(B486=0,0,B488),B488)</f>
        <v>2.0696894922158533</v>
      </c>
      <c r="C489">
        <f t="shared" si="573"/>
        <v>1.9900860502075512</v>
      </c>
      <c r="D489">
        <f t="shared" si="573"/>
        <v>1.9104826081992492</v>
      </c>
      <c r="E489">
        <f t="shared" si="573"/>
        <v>1.8308791661909471</v>
      </c>
      <c r="F489">
        <f>IF(F485=0,IF(F486=0,0,F488),F488)</f>
        <v>1.751275724182645</v>
      </c>
      <c r="G489">
        <f t="shared" si="573"/>
        <v>1.671672282174343</v>
      </c>
      <c r="H489">
        <f t="shared" si="573"/>
        <v>1.592068840166041</v>
      </c>
      <c r="I489">
        <f t="shared" si="573"/>
        <v>1.512465398157739</v>
      </c>
      <c r="J489">
        <f t="shared" si="573"/>
        <v>1.432861956149437</v>
      </c>
      <c r="K489">
        <f t="shared" si="573"/>
        <v>1.3532585141411348</v>
      </c>
      <c r="L489">
        <f t="shared" si="573"/>
        <v>1.2736550721328328</v>
      </c>
      <c r="M489">
        <f t="shared" si="573"/>
        <v>1.1940516301245307</v>
      </c>
      <c r="N489">
        <f t="shared" si="573"/>
        <v>1.1144481881162287</v>
      </c>
      <c r="O489">
        <f t="shared" si="573"/>
        <v>1.0348447461079266</v>
      </c>
      <c r="P489">
        <f t="shared" si="573"/>
        <v>0.9552413040996246</v>
      </c>
      <c r="Q489">
        <f t="shared" si="573"/>
        <v>0.8756378620913225</v>
      </c>
      <c r="R489">
        <f t="shared" si="573"/>
        <v>0.7960344200830205</v>
      </c>
      <c r="S489">
        <f t="shared" si="573"/>
        <v>0.7164309780747184</v>
      </c>
      <c r="T489">
        <f t="shared" si="573"/>
        <v>0.6368275360664164</v>
      </c>
      <c r="U489">
        <f t="shared" si="573"/>
        <v>0.5572240940581143</v>
      </c>
      <c r="V489">
        <f t="shared" si="573"/>
        <v>0.4776206520498123</v>
      </c>
      <c r="W489">
        <f t="shared" si="573"/>
        <v>0.39801721004151025</v>
      </c>
      <c r="X489">
        <f t="shared" si="573"/>
        <v>0.3184137680332082</v>
      </c>
      <c r="Y489">
        <f t="shared" si="573"/>
        <v>0.23881032602490615</v>
      </c>
      <c r="Z489">
        <f t="shared" si="573"/>
        <v>0.1592068840166041</v>
      </c>
      <c r="AA489">
        <f t="shared" si="573"/>
        <v>0.07960344200830205</v>
      </c>
      <c r="AB489">
        <f t="shared" si="573"/>
        <v>0</v>
      </c>
      <c r="AC489">
        <f t="shared" si="573"/>
        <v>-0.07960344200830205</v>
      </c>
      <c r="AD489">
        <f t="shared" si="573"/>
        <v>-0.1592068840166041</v>
      </c>
      <c r="AE489">
        <f t="shared" si="573"/>
        <v>-0.23881032602490615</v>
      </c>
      <c r="AF489">
        <f t="shared" si="573"/>
        <v>-0.3184137680332082</v>
      </c>
      <c r="AG489">
        <f t="shared" si="573"/>
        <v>-0.39801721004151025</v>
      </c>
      <c r="AH489">
        <f t="shared" si="573"/>
        <v>-0.4776206520498123</v>
      </c>
      <c r="AI489">
        <f t="shared" si="573"/>
        <v>-0.5572240940581143</v>
      </c>
      <c r="AJ489">
        <f t="shared" si="573"/>
        <v>-0.6368275360664164</v>
      </c>
      <c r="AK489">
        <f t="shared" si="573"/>
        <v>-0.7164309780747184</v>
      </c>
      <c r="AL489">
        <f t="shared" si="573"/>
        <v>-0.7960344200830205</v>
      </c>
      <c r="AM489">
        <f t="shared" si="573"/>
        <v>-0.8756378620913225</v>
      </c>
      <c r="AN489">
        <f t="shared" si="573"/>
        <v>-0.9552413040996246</v>
      </c>
      <c r="AO489">
        <f t="shared" si="573"/>
        <v>-1.0348447461079266</v>
      </c>
      <c r="AP489">
        <f t="shared" si="573"/>
        <v>-1.1144481881162285</v>
      </c>
      <c r="AQ489">
        <f t="shared" si="573"/>
        <v>-1.1940516301245303</v>
      </c>
      <c r="AR489">
        <f t="shared" si="573"/>
        <v>-1.2736550721328324</v>
      </c>
      <c r="AS489">
        <f t="shared" si="573"/>
        <v>-1.3532585141411344</v>
      </c>
      <c r="AT489">
        <f t="shared" si="573"/>
        <v>-1.4328619561494362</v>
      </c>
      <c r="AU489">
        <f t="shared" si="573"/>
        <v>-1.512465398157738</v>
      </c>
      <c r="AV489">
        <f t="shared" si="573"/>
        <v>-1.5920688401660401</v>
      </c>
      <c r="AW489">
        <f t="shared" si="573"/>
        <v>-1.6716722821743422</v>
      </c>
      <c r="AX489">
        <f t="shared" si="573"/>
        <v>-1.751275724182644</v>
      </c>
      <c r="AY489">
        <f t="shared" si="573"/>
        <v>-1.8308791661909458</v>
      </c>
      <c r="AZ489">
        <f t="shared" si="573"/>
        <v>-1.9104826081992479</v>
      </c>
      <c r="BA489">
        <f t="shared" si="573"/>
        <v>-1.99008605020755</v>
      </c>
      <c r="BB489">
        <f t="shared" si="573"/>
        <v>-2.069689492215852</v>
      </c>
      <c r="BC489">
        <f>MIN(C489:BA489)</f>
        <v>-1.99008605020755</v>
      </c>
      <c r="BD489">
        <f>MAX(C489:BA489)</f>
        <v>1.9900860502075512</v>
      </c>
      <c r="BE489">
        <f>BD489-BC489</f>
        <v>3.980172100415101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ignoredErrors>
    <ignoredError sqref="B49:B50 AU266:AU26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CRCM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Conrad Maloney</dc:creator>
  <cp:keywords/>
  <dc:description/>
  <cp:lastModifiedBy>Conrad Maloney</cp:lastModifiedBy>
  <dcterms:created xsi:type="dcterms:W3CDTF">2007-10-08T10:32:26Z</dcterms:created>
  <dcterms:modified xsi:type="dcterms:W3CDTF">2007-11-14T11:20:38Z</dcterms:modified>
  <cp:category/>
  <cp:version/>
  <cp:contentType/>
  <cp:contentStatus/>
</cp:coreProperties>
</file>